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Sheet1" sheetId="4" r:id="rId1"/>
  </sheets>
  <calcPr calcId="162913"/>
</workbook>
</file>

<file path=xl/calcChain.xml><?xml version="1.0" encoding="utf-8"?>
<calcChain xmlns="http://schemas.openxmlformats.org/spreadsheetml/2006/main">
  <c r="F161" i="4" l="1"/>
  <c r="F165" i="4" s="1"/>
  <c r="F160" i="4"/>
  <c r="F159" i="4"/>
  <c r="E158" i="4"/>
  <c r="F156" i="4"/>
  <c r="F153" i="4"/>
  <c r="F151" i="4"/>
  <c r="F150" i="4"/>
  <c r="F154" i="4" s="1"/>
  <c r="F148" i="4"/>
  <c r="F146" i="4"/>
  <c r="F145" i="4"/>
  <c r="F147" i="4" s="1"/>
  <c r="F144" i="4"/>
  <c r="F143" i="4"/>
  <c r="F142" i="4"/>
  <c r="F139" i="4"/>
  <c r="F137" i="4"/>
  <c r="F132" i="4"/>
  <c r="F131" i="4"/>
  <c r="F135" i="4" s="1"/>
  <c r="F123" i="4"/>
  <c r="F122" i="4"/>
  <c r="F119" i="4"/>
  <c r="F117" i="4"/>
  <c r="F116" i="4"/>
  <c r="F120" i="4" s="1"/>
  <c r="F109" i="4"/>
  <c r="F80" i="4"/>
  <c r="F77" i="4"/>
  <c r="F76" i="4"/>
  <c r="F75" i="4"/>
  <c r="F74" i="4"/>
  <c r="F73" i="4"/>
  <c r="F72" i="4"/>
  <c r="F71" i="4"/>
  <c r="F83" i="4" s="1"/>
  <c r="F69" i="4"/>
  <c r="F68" i="4"/>
  <c r="F67" i="4"/>
  <c r="F66" i="4"/>
  <c r="F60" i="4"/>
  <c r="F51" i="4"/>
  <c r="F56" i="4" s="1"/>
  <c r="F49" i="4"/>
  <c r="F46" i="4"/>
  <c r="F43" i="4"/>
  <c r="F42" i="4"/>
  <c r="F47" i="4" s="1"/>
  <c r="F41" i="4"/>
  <c r="F39" i="4"/>
  <c r="F31" i="4"/>
  <c r="F40" i="4" s="1"/>
  <c r="F29" i="4"/>
  <c r="F27" i="4"/>
  <c r="F26" i="4"/>
  <c r="F30" i="4" s="1"/>
  <c r="E24" i="4"/>
  <c r="F22" i="4"/>
  <c r="F21" i="4"/>
  <c r="F25" i="4" s="1"/>
  <c r="F18" i="4"/>
  <c r="F10" i="4"/>
  <c r="F13" i="4" s="1"/>
  <c r="F8" i="4"/>
  <c r="F166" i="4" l="1"/>
  <c r="F48" i="4"/>
  <c r="F81" i="4"/>
  <c r="F118" i="4"/>
  <c r="F155" i="4"/>
  <c r="F23" i="4"/>
  <c r="F28" i="4"/>
  <c r="F44" i="4"/>
  <c r="F152" i="4"/>
  <c r="F162" i="4"/>
  <c r="F11" i="4"/>
  <c r="F38" i="4"/>
  <c r="F33" i="4"/>
  <c r="F12" i="4"/>
  <c r="F24" i="4"/>
  <c r="F134" i="4"/>
  <c r="F133" i="4"/>
  <c r="F14" i="4"/>
  <c r="F19" i="4"/>
  <c r="F15" i="4"/>
  <c r="F32" i="4"/>
  <c r="F59" i="4"/>
  <c r="F53" i="4"/>
  <c r="F62" i="4"/>
  <c r="F58" i="4"/>
  <c r="F52" i="4"/>
  <c r="F57" i="4"/>
  <c r="F61" i="4"/>
  <c r="F129" i="4"/>
  <c r="F125" i="4"/>
  <c r="F128" i="4"/>
  <c r="F127" i="4"/>
  <c r="F126" i="4"/>
  <c r="F124" i="4"/>
  <c r="F136" i="4"/>
  <c r="F164" i="4"/>
  <c r="F163" i="4"/>
  <c r="F78" i="4"/>
  <c r="F82" i="4"/>
  <c r="F79" i="4"/>
  <c r="F110" i="4"/>
  <c r="F16" i="4" l="1"/>
  <c r="F20" i="4"/>
  <c r="F112" i="4"/>
  <c r="F111" i="4"/>
  <c r="F115" i="4"/>
  <c r="F114" i="4"/>
  <c r="F113" i="4"/>
</calcChain>
</file>

<file path=xl/sharedStrings.xml><?xml version="1.0" encoding="utf-8"?>
<sst xmlns="http://schemas.openxmlformats.org/spreadsheetml/2006/main" count="413" uniqueCount="186">
  <si>
    <t>ხ ა რ ჯ თ ა ღ რ ი ც ვ ხ ვ ა</t>
  </si>
  <si>
    <t>##</t>
  </si>
  <si>
    <t>დასაბუთება</t>
  </si>
  <si>
    <t>სამუშაოს დასახელება</t>
  </si>
  <si>
    <t>განზ/ ერთეული</t>
  </si>
  <si>
    <t>ნორმა განზ.ერთეულზე</t>
  </si>
  <si>
    <t>მოცულობა</t>
  </si>
  <si>
    <t>მასალა</t>
  </si>
  <si>
    <t>ხელფასი</t>
  </si>
  <si>
    <t>სულ დანახარჯები</t>
  </si>
  <si>
    <t>ერთეულის</t>
  </si>
  <si>
    <t>სულ</t>
  </si>
  <si>
    <t>g/m</t>
  </si>
  <si>
    <t>kbm</t>
  </si>
  <si>
    <t>kvm</t>
  </si>
  <si>
    <t>5,1,22</t>
  </si>
  <si>
    <t>kg</t>
  </si>
  <si>
    <t>c</t>
  </si>
  <si>
    <t>1,9,16</t>
  </si>
  <si>
    <t>eleqtrodi</t>
  </si>
  <si>
    <t>4,1,209</t>
  </si>
  <si>
    <t>lari</t>
  </si>
  <si>
    <t xml:space="preserve">ზედნადები ხარჯები  </t>
  </si>
  <si>
    <t xml:space="preserve">გეგმიური დაგროვება  </t>
  </si>
  <si>
    <t>სულ ხარჯთაღრიცხვით</t>
  </si>
  <si>
    <t>manqana-meqanizmebi</t>
  </si>
  <si>
    <t>sul pirdapiri xarjebi</t>
  </si>
  <si>
    <t>sul</t>
  </si>
  <si>
    <t>dRg</t>
  </si>
  <si>
    <t xml:space="preserve"> teritoriis momzadeba samSeneblo samuSaoebis sawarmoeblad, moSandakeba dakvalva</t>
  </si>
  <si>
    <t>1-22-15</t>
  </si>
  <si>
    <t>1000 kbm</t>
  </si>
  <si>
    <t>Sromis danaxarjebi</t>
  </si>
  <si>
    <t>kac/sT</t>
  </si>
  <si>
    <t>12,123</t>
  </si>
  <si>
    <t>eqskavatori 0,5kbm CamCiT</t>
  </si>
  <si>
    <t>manq/sT</t>
  </si>
  <si>
    <t>sxva manqanebi</t>
  </si>
  <si>
    <t>4,2,209</t>
  </si>
  <si>
    <t>RorRi</t>
  </si>
  <si>
    <t>1-80-7</t>
  </si>
  <si>
    <t>III jgufis gruntis damuSaveba xeliT, qvabulis mosworeba saproeqto niSnulze</t>
  </si>
  <si>
    <t>100 kbm</t>
  </si>
  <si>
    <t>1-81-3</t>
  </si>
  <si>
    <t>III jgufis gruntis ukuCayra xeliT saZirkvlis mowyobis Semdeg</t>
  </si>
  <si>
    <t>2,1</t>
  </si>
  <si>
    <t>zedmeti gruntis transportireba 15km manZilze da gadayra</t>
  </si>
  <si>
    <t>snf  15-15</t>
  </si>
  <si>
    <t xml:space="preserve">zedmeti gruntis transportireba </t>
  </si>
  <si>
    <t>tn</t>
  </si>
  <si>
    <t>2,3</t>
  </si>
  <si>
    <t>2,7</t>
  </si>
  <si>
    <t>2,4</t>
  </si>
  <si>
    <t>11-1-6</t>
  </si>
  <si>
    <t>manqanebi</t>
  </si>
  <si>
    <t>sxva masalebi</t>
  </si>
  <si>
    <t>6-1-1</t>
  </si>
  <si>
    <t>100kbm</t>
  </si>
  <si>
    <t>4,1,323</t>
  </si>
  <si>
    <t>betoni b.7,5</t>
  </si>
  <si>
    <t>6-1-5</t>
  </si>
  <si>
    <t xml:space="preserve"> kbm</t>
  </si>
  <si>
    <t>5,1,115</t>
  </si>
  <si>
    <t>sayalibe fari 25mm</t>
  </si>
  <si>
    <t>ficari Camoganuli III xarisxis sisqiT 40mm da meti</t>
  </si>
  <si>
    <t>1,1,11</t>
  </si>
  <si>
    <t>2,2,1</t>
  </si>
  <si>
    <t>1,5,23</t>
  </si>
  <si>
    <t xml:space="preserve">sul liTonis konstruqcia </t>
  </si>
  <si>
    <t>9-10-2</t>
  </si>
  <si>
    <t>sfr 13,48</t>
  </si>
  <si>
    <t>avtoamwe krani 30-40tn</t>
  </si>
  <si>
    <t>srf 13,47</t>
  </si>
  <si>
    <t>avtoamwe krani 25tn</t>
  </si>
  <si>
    <t>2,5</t>
  </si>
  <si>
    <t>2,6</t>
  </si>
  <si>
    <t>6-16-1</t>
  </si>
  <si>
    <t>1,1,10</t>
  </si>
  <si>
    <t>betoni b.25</t>
  </si>
  <si>
    <t>5,1,18</t>
  </si>
  <si>
    <t>ficari Camoganuli II xarisxis sisqiT 25mm</t>
  </si>
  <si>
    <t>5,1,21</t>
  </si>
  <si>
    <t>ficari Camoganuli II xarisxis sisqiT 40mm da meti</t>
  </si>
  <si>
    <t>5,1,19</t>
  </si>
  <si>
    <t>ficari Camoganuli III xarisxis sisqiT 25mm</t>
  </si>
  <si>
    <t>4,1,200</t>
  </si>
  <si>
    <t>qviSa</t>
  </si>
  <si>
    <t>wertilovani da lenturi saZirkvlis qveS RorRis fenilis mowyoba, sisqiT 10sm</t>
  </si>
  <si>
    <t>betonis mosamzadebeli 8sm  fenilis mowyoba wertilovani da lenturi saZirkvlebis qveS</t>
  </si>
  <si>
    <t>6-1-22</t>
  </si>
  <si>
    <t>2,8</t>
  </si>
  <si>
    <t>monoliTuri rk/betonis  lenturi saZirkvlis mowyoba          l 1</t>
  </si>
  <si>
    <t xml:space="preserve">monoliTuri rk/betonis wertilovani (w-1, w-2) saZirkvlis mowyoba  </t>
  </si>
  <si>
    <t>qvabulis mowyoba wertilovavani                       saZirkvlis mosawyobad</t>
  </si>
  <si>
    <t>3</t>
  </si>
  <si>
    <t>monoliTuri rkina betonis tribunisa da arenis filis mowyoba</t>
  </si>
  <si>
    <t>armatura Ф16  АIII 329g/m</t>
  </si>
  <si>
    <t>armatura Ф12  АIII 247g/m</t>
  </si>
  <si>
    <t>armatura Ф8  АIII 106g/m</t>
  </si>
  <si>
    <t>armatura Ф6  АI 761g/m</t>
  </si>
  <si>
    <t>1,1,12</t>
  </si>
  <si>
    <t>armatura Ф8  АIII 464g/m</t>
  </si>
  <si>
    <t>2,9</t>
  </si>
  <si>
    <t>monoliTuri rkinabetonis cokolis mowyoba</t>
  </si>
  <si>
    <t>6-11-3</t>
  </si>
  <si>
    <t>armatura Ф8  АIII 4961g/m</t>
  </si>
  <si>
    <t>armatura Ф6  АI 653g/m</t>
  </si>
  <si>
    <t>xis Zeli IIIxar. 40-60mm</t>
  </si>
  <si>
    <t>1,9,32</t>
  </si>
  <si>
    <t>qanCi samSeneblo</t>
  </si>
  <si>
    <t>2</t>
  </si>
  <si>
    <t>monoliTuri rkinabetonis lenturi da wertilovani saZirkvlebis mowyoba</t>
  </si>
  <si>
    <t>liTonis svetebisa da fermebis montaji</t>
  </si>
  <si>
    <t>rkina betonis tribunis Sevseba balastiT</t>
  </si>
  <si>
    <t>3,2</t>
  </si>
  <si>
    <t>armatura Ф8  АIII 12118g/m</t>
  </si>
  <si>
    <t>armatura Ф6  АIII 2328g/m</t>
  </si>
  <si>
    <t xml:space="preserve">liTonis marTkuTxa mili 80*40*4  </t>
  </si>
  <si>
    <t>liTonis marTkuTxa mili 60*40*4</t>
  </si>
  <si>
    <r>
      <t xml:space="preserve">foladis furceli </t>
    </r>
    <r>
      <rPr>
        <sz val="12"/>
        <color theme="1"/>
        <rFont val="Calibri"/>
        <family val="2"/>
        <charset val="204"/>
        <scheme val="minor"/>
      </rPr>
      <t>t</t>
    </r>
    <r>
      <rPr>
        <sz val="12"/>
        <color theme="1"/>
        <rFont val="AcadNusx"/>
      </rPr>
      <t>=10mm  5,64kvm</t>
    </r>
  </si>
  <si>
    <r>
      <t xml:space="preserve">foladis furceli </t>
    </r>
    <r>
      <rPr>
        <sz val="12"/>
        <color theme="1"/>
        <rFont val="Calibri"/>
        <family val="2"/>
        <charset val="204"/>
        <scheme val="minor"/>
      </rPr>
      <t>t</t>
    </r>
    <r>
      <rPr>
        <sz val="12"/>
        <color theme="1"/>
        <rFont val="AcadNusx"/>
      </rPr>
      <t>=6mm  2,10kvm</t>
    </r>
  </si>
  <si>
    <t>1,9,23</t>
  </si>
  <si>
    <t>liTonis ankeri d-12mm  135c</t>
  </si>
  <si>
    <t>liTonis samontaJo elementebi</t>
  </si>
  <si>
    <t>1,8,58</t>
  </si>
  <si>
    <r>
      <t xml:space="preserve">liTonis svetebisa  damontaJeba                        </t>
    </r>
    <r>
      <rPr>
        <sz val="12"/>
        <color theme="1"/>
        <rFont val="AcadNusx"/>
      </rPr>
      <t>(proeqtiT)</t>
    </r>
  </si>
  <si>
    <t>15-164-5</t>
  </si>
  <si>
    <t>antikoroziuli damuSaveba SeRebava antikoroziuli saRebaviT</t>
  </si>
  <si>
    <t>Sromis danaxarji</t>
  </si>
  <si>
    <t>4,2,28</t>
  </si>
  <si>
    <t>antikoroziuli saRebavi</t>
  </si>
  <si>
    <t>sxva masala</t>
  </si>
  <si>
    <t xml:space="preserve">liTonis kvadratuli mili 180*180*6   </t>
  </si>
  <si>
    <t xml:space="preserve">liTonis kvadratuli mili 100*100*6   </t>
  </si>
  <si>
    <t xml:space="preserve">liTonis kvadratuli mili 80*80*6   </t>
  </si>
  <si>
    <t xml:space="preserve">liTonis kvadratuli mili 60*60*4   </t>
  </si>
  <si>
    <t xml:space="preserve">liTonis kvadratuli mili 40*40*3   </t>
  </si>
  <si>
    <t xml:space="preserve">liTonis kvadratulia mili 30*30*3 </t>
  </si>
  <si>
    <t>12-6-3</t>
  </si>
  <si>
    <t>100 kvm</t>
  </si>
  <si>
    <t>1,9,28</t>
  </si>
  <si>
    <t>sWvali Tunuqis</t>
  </si>
  <si>
    <t>1,9,21</t>
  </si>
  <si>
    <t>samSeneblo WanWiki</t>
  </si>
  <si>
    <t>1,5,1</t>
  </si>
  <si>
    <t>moTuTiebuli Tunuqis furceli</t>
  </si>
  <si>
    <t>arenis gadaxurvis mowyoba feradi proffenilis furcliT 0,5mm</t>
  </si>
  <si>
    <t>sabazro</t>
  </si>
  <si>
    <t>arenis gadaxurvis mowyoba gamWvirvale karboluqsis  furcliT (TeTri feris, 8-10mm sisqis)</t>
  </si>
  <si>
    <t>karboluqsis  furceli (TeTri feris, 8-10mm sisqis)</t>
  </si>
  <si>
    <t>4,3,15</t>
  </si>
  <si>
    <t>moTuTiebuli liTonis moajiris mowyoba  (gare moajiri, Sida moajiri zeda iarusTan)</t>
  </si>
  <si>
    <t xml:space="preserve">Sesasvleli derefnis liTonis moajirebis mowyoba </t>
  </si>
  <si>
    <t>1,8,56</t>
  </si>
  <si>
    <t>tribunis gare kedlebisa da Sesasvlelebis gare kedlebis Selesva cementis xsnariT</t>
  </si>
  <si>
    <t>15-52-1</t>
  </si>
  <si>
    <t xml:space="preserve"> kvm</t>
  </si>
  <si>
    <t>xsnartumbo  3kbm/sT</t>
  </si>
  <si>
    <t>cementis xsnari  m-75</t>
  </si>
  <si>
    <t>4,1,166</t>
  </si>
  <si>
    <t xml:space="preserve">cementi </t>
  </si>
  <si>
    <t>15-156-2</t>
  </si>
  <si>
    <t>4,2,81</t>
  </si>
  <si>
    <t>fiTxi fasadis</t>
  </si>
  <si>
    <t>4,3,38</t>
  </si>
  <si>
    <t>zumfara</t>
  </si>
  <si>
    <t>4,2,55</t>
  </si>
  <si>
    <t>fasadis spec saRebavi (maRali xarisxis)</t>
  </si>
  <si>
    <t>tribunis gare kedlebisa da Sesasvlelebis gare kedlebis damuSaveba da emulsiuri SeRebva</t>
  </si>
  <si>
    <t>11</t>
  </si>
  <si>
    <t>12</t>
  </si>
  <si>
    <t>13</t>
  </si>
  <si>
    <t>tribunis dasajdomebze xis reikebis mowyoba</t>
  </si>
  <si>
    <t>xis reika  7*4</t>
  </si>
  <si>
    <t>4*1,1</t>
  </si>
  <si>
    <t>5,1,137</t>
  </si>
  <si>
    <t>WanWiki da qanCi</t>
  </si>
  <si>
    <t>zeTovani SeRebva</t>
  </si>
  <si>
    <t>15-160-4</t>
  </si>
  <si>
    <t>zeTovani saRebavi</t>
  </si>
  <si>
    <t>4,2,22</t>
  </si>
  <si>
    <t>monoliTuri rkina betonis tribunis filis mowyoba</t>
  </si>
  <si>
    <t>proffenili                  (nacrisferi, Jangisferi)</t>
  </si>
  <si>
    <t>borjomis municipalitetSi, daba axaldabaSi 
qarTuli Widaobis arenis mowyoba</t>
  </si>
  <si>
    <t>%</t>
  </si>
  <si>
    <t>Semsrulebeli: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</si>
</sst>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sz val="12"/>
      <color theme="1"/>
      <name val="AcadNusx"/>
    </font>
    <font>
      <b/>
      <sz val="12"/>
      <color theme="1"/>
      <name val="AcadNusx"/>
    </font>
    <font>
      <sz val="12"/>
      <name val="AcadNusx"/>
    </font>
    <font>
      <sz val="10"/>
      <color theme="1"/>
      <name val="AcadNusx"/>
    </font>
    <font>
      <b/>
      <sz val="12"/>
      <name val="AcadNusx"/>
    </font>
    <font>
      <b/>
      <sz val="10"/>
      <color theme="1"/>
      <name val="AcadNusx"/>
    </font>
    <font>
      <b/>
      <sz val="11"/>
      <color theme="1"/>
      <name val="AcadNusx"/>
    </font>
    <font>
      <sz val="11"/>
      <name val="AcadNusx"/>
    </font>
    <font>
      <sz val="12"/>
      <color theme="1"/>
      <name val="Calibri"/>
      <family val="2"/>
      <charset val="204"/>
      <scheme val="minor"/>
    </font>
    <font>
      <sz val="12"/>
      <color theme="0"/>
      <name val="AcadNusx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3" fillId="3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3" fillId="4" borderId="0" xfId="0" applyNumberFormat="1" applyFont="1" applyFill="1" applyAlignment="1">
      <alignment horizontal="center" vertical="center" wrapText="1"/>
    </xf>
    <xf numFmtId="0" fontId="2" fillId="4" borderId="0" xfId="0" applyNumberFormat="1" applyFont="1" applyFill="1" applyAlignment="1">
      <alignment horizontal="center" vertical="center" wrapText="1"/>
    </xf>
    <xf numFmtId="0" fontId="2" fillId="4" borderId="18" xfId="0" applyNumberFormat="1" applyFont="1" applyFill="1" applyBorder="1" applyAlignment="1">
      <alignment horizontal="center" vertical="center" wrapText="1"/>
    </xf>
    <xf numFmtId="0" fontId="2" fillId="4" borderId="19" xfId="0" applyNumberFormat="1" applyFont="1" applyFill="1" applyBorder="1" applyAlignment="1">
      <alignment horizontal="center" vertical="center" wrapText="1"/>
    </xf>
    <xf numFmtId="0" fontId="2" fillId="4" borderId="21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165" fontId="4" fillId="4" borderId="9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165" fontId="2" fillId="4" borderId="14" xfId="0" applyNumberFormat="1" applyFont="1" applyFill="1" applyBorder="1" applyAlignment="1">
      <alignment horizontal="center" vertical="center" wrapText="1"/>
    </xf>
    <xf numFmtId="2" fontId="2" fillId="4" borderId="9" xfId="0" applyNumberFormat="1" applyFont="1" applyFill="1" applyBorder="1" applyAlignment="1">
      <alignment horizontal="center" vertical="center" wrapText="1"/>
    </xf>
    <xf numFmtId="2" fontId="2" fillId="4" borderId="14" xfId="0" applyNumberFormat="1" applyFont="1" applyFill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horizontal="center" vertical="center" wrapText="1"/>
    </xf>
    <xf numFmtId="0" fontId="4" fillId="4" borderId="14" xfId="0" applyNumberFormat="1" applyFont="1" applyFill="1" applyBorder="1" applyAlignment="1">
      <alignment horizontal="center" vertical="center" wrapText="1"/>
    </xf>
    <xf numFmtId="2" fontId="4" fillId="4" borderId="9" xfId="0" applyNumberFormat="1" applyFont="1" applyFill="1" applyBorder="1" applyAlignment="1">
      <alignment horizontal="center" vertical="center" wrapText="1"/>
    </xf>
    <xf numFmtId="2" fontId="4" fillId="4" borderId="14" xfId="0" applyNumberFormat="1" applyFont="1" applyFill="1" applyBorder="1" applyAlignment="1">
      <alignment horizontal="center" vertical="center" wrapText="1"/>
    </xf>
    <xf numFmtId="0" fontId="2" fillId="4" borderId="14" xfId="0" applyNumberFormat="1" applyFont="1" applyFill="1" applyBorder="1" applyAlignment="1">
      <alignment horizontal="center" vertical="center" wrapText="1"/>
    </xf>
    <xf numFmtId="0" fontId="2" fillId="4" borderId="9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2" fontId="2" fillId="4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2"/>
  <sheetViews>
    <sheetView tabSelected="1" topLeftCell="A10" workbookViewId="0">
      <selection activeCell="F9" sqref="F9"/>
    </sheetView>
  </sheetViews>
  <sheetFormatPr defaultColWidth="8.85546875" defaultRowHeight="16.5" x14ac:dyDescent="0.25"/>
  <cols>
    <col min="1" max="1" width="4.42578125" style="1" customWidth="1"/>
    <col min="2" max="2" width="8.140625" style="1" customWidth="1"/>
    <col min="3" max="3" width="31.28515625" style="1" customWidth="1"/>
    <col min="4" max="4" width="6.28515625" style="1" customWidth="1"/>
    <col min="5" max="5" width="9.140625" style="1" customWidth="1"/>
    <col min="6" max="6" width="9.85546875" style="131" customWidth="1"/>
    <col min="7" max="7" width="7.42578125" style="1" customWidth="1"/>
    <col min="8" max="8" width="10.28515625" style="1" customWidth="1"/>
    <col min="9" max="9" width="7.7109375" style="1" customWidth="1"/>
    <col min="10" max="10" width="10.7109375" style="1" customWidth="1"/>
    <col min="11" max="11" width="7.28515625" style="1" customWidth="1"/>
    <col min="12" max="12" width="11" style="1" customWidth="1"/>
    <col min="13" max="13" width="12" style="1" customWidth="1"/>
    <col min="14" max="16384" width="8.85546875" style="1"/>
  </cols>
  <sheetData>
    <row r="1" spans="1:13" ht="57.6" customHeight="1" x14ac:dyDescent="0.25">
      <c r="A1" s="100" t="s">
        <v>183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x14ac:dyDescent="0.25">
      <c r="A2" s="78"/>
      <c r="B2" s="78"/>
      <c r="C2" s="78"/>
      <c r="D2" s="78"/>
      <c r="E2" s="78"/>
      <c r="F2" s="104"/>
      <c r="G2" s="78"/>
      <c r="H2" s="78"/>
      <c r="I2" s="78"/>
      <c r="J2" s="78"/>
      <c r="K2" s="78"/>
    </row>
    <row r="3" spans="1:13" ht="17.45" customHeight="1" x14ac:dyDescent="0.25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7.25" thickBot="1" x14ac:dyDescent="0.3">
      <c r="A4" s="77"/>
      <c r="B4" s="77"/>
      <c r="C4" s="77"/>
      <c r="D4" s="77"/>
      <c r="E4" s="77"/>
      <c r="F4" s="105"/>
      <c r="G4" s="77"/>
      <c r="H4" s="77"/>
      <c r="I4" s="77"/>
      <c r="J4" s="77"/>
      <c r="K4" s="77"/>
    </row>
    <row r="5" spans="1:13" ht="44.45" customHeight="1" thickBot="1" x14ac:dyDescent="0.3">
      <c r="A5" s="101" t="s">
        <v>1</v>
      </c>
      <c r="B5" s="101" t="s">
        <v>2</v>
      </c>
      <c r="C5" s="98" t="s">
        <v>3</v>
      </c>
      <c r="D5" s="98" t="s">
        <v>4</v>
      </c>
      <c r="E5" s="98" t="s">
        <v>5</v>
      </c>
      <c r="F5" s="106" t="s">
        <v>6</v>
      </c>
      <c r="G5" s="96" t="s">
        <v>7</v>
      </c>
      <c r="H5" s="103"/>
      <c r="I5" s="96" t="s">
        <v>8</v>
      </c>
      <c r="J5" s="103"/>
      <c r="K5" s="96" t="s">
        <v>25</v>
      </c>
      <c r="L5" s="97"/>
      <c r="M5" s="98" t="s">
        <v>9</v>
      </c>
    </row>
    <row r="6" spans="1:13" ht="46.9" customHeight="1" thickBot="1" x14ac:dyDescent="0.3">
      <c r="A6" s="102"/>
      <c r="B6" s="102"/>
      <c r="C6" s="99"/>
      <c r="D6" s="99"/>
      <c r="E6" s="99"/>
      <c r="F6" s="107"/>
      <c r="G6" s="43" t="s">
        <v>10</v>
      </c>
      <c r="H6" s="43" t="s">
        <v>11</v>
      </c>
      <c r="I6" s="43" t="s">
        <v>10</v>
      </c>
      <c r="J6" s="43" t="s">
        <v>11</v>
      </c>
      <c r="K6" s="43" t="s">
        <v>10</v>
      </c>
      <c r="L6" s="43" t="s">
        <v>11</v>
      </c>
      <c r="M6" s="99"/>
    </row>
    <row r="7" spans="1:13" ht="17.25" thickBot="1" x14ac:dyDescent="0.3">
      <c r="A7" s="58">
        <v>1</v>
      </c>
      <c r="B7" s="59">
        <v>2</v>
      </c>
      <c r="C7" s="60">
        <v>3</v>
      </c>
      <c r="D7" s="60">
        <v>4</v>
      </c>
      <c r="E7" s="60">
        <v>5</v>
      </c>
      <c r="F7" s="108">
        <v>6</v>
      </c>
      <c r="G7" s="60">
        <v>7</v>
      </c>
      <c r="H7" s="60">
        <v>8</v>
      </c>
      <c r="I7" s="60">
        <v>9</v>
      </c>
      <c r="J7" s="60">
        <v>10</v>
      </c>
      <c r="K7" s="60">
        <v>11</v>
      </c>
      <c r="L7" s="60">
        <v>12</v>
      </c>
      <c r="M7" s="60">
        <v>13</v>
      </c>
    </row>
    <row r="8" spans="1:13" ht="99.75" thickBot="1" x14ac:dyDescent="0.3">
      <c r="A8" s="21">
        <v>1</v>
      </c>
      <c r="B8" s="22"/>
      <c r="C8" s="23" t="s">
        <v>29</v>
      </c>
      <c r="D8" s="24" t="s">
        <v>14</v>
      </c>
      <c r="E8" s="24"/>
      <c r="F8" s="109">
        <f>25*25</f>
        <v>625</v>
      </c>
      <c r="G8" s="24"/>
      <c r="H8" s="25"/>
      <c r="I8" s="24"/>
      <c r="J8" s="25"/>
      <c r="K8" s="24"/>
      <c r="L8" s="25"/>
      <c r="M8" s="26"/>
    </row>
    <row r="9" spans="1:13" ht="83.25" thickBot="1" x14ac:dyDescent="0.3">
      <c r="A9" s="21" t="s">
        <v>110</v>
      </c>
      <c r="B9" s="22"/>
      <c r="C9" s="65" t="s">
        <v>111</v>
      </c>
      <c r="D9" s="24"/>
      <c r="E9" s="24"/>
      <c r="F9" s="109"/>
      <c r="G9" s="24"/>
      <c r="H9" s="25"/>
      <c r="I9" s="63"/>
      <c r="J9" s="25"/>
      <c r="K9" s="63"/>
      <c r="L9" s="25"/>
      <c r="M9" s="26"/>
    </row>
    <row r="10" spans="1:13" ht="66" x14ac:dyDescent="0.25">
      <c r="A10" s="93" t="s">
        <v>45</v>
      </c>
      <c r="B10" s="27" t="s">
        <v>30</v>
      </c>
      <c r="C10" s="28" t="s">
        <v>93</v>
      </c>
      <c r="D10" s="29" t="s">
        <v>31</v>
      </c>
      <c r="E10" s="29"/>
      <c r="F10" s="110">
        <f>(1.1*(1.23-0.15)*16+0.7*(1.23-0.15)*16+0.5*(1.23-0.15)*3.14*21+3.14*(10.5/2)*(10.5/2)*(0.16+0.1))/1000</f>
        <v>8.9213625000000005E-2</v>
      </c>
      <c r="G10" s="30"/>
      <c r="H10" s="31"/>
      <c r="I10" s="30"/>
      <c r="J10" s="31"/>
      <c r="K10" s="30"/>
      <c r="L10" s="31"/>
      <c r="M10" s="32"/>
    </row>
    <row r="11" spans="1:13" ht="33" x14ac:dyDescent="0.25">
      <c r="A11" s="94"/>
      <c r="B11" s="5"/>
      <c r="C11" s="79" t="s">
        <v>32</v>
      </c>
      <c r="D11" s="79" t="s">
        <v>33</v>
      </c>
      <c r="E11" s="79">
        <v>20</v>
      </c>
      <c r="F11" s="111">
        <f>F10*E11</f>
        <v>1.7842725000000002</v>
      </c>
      <c r="G11" s="68"/>
      <c r="H11" s="6"/>
      <c r="I11" s="68"/>
      <c r="J11" s="6"/>
      <c r="K11" s="68"/>
      <c r="L11" s="6"/>
      <c r="M11" s="33"/>
    </row>
    <row r="12" spans="1:13" ht="33" x14ac:dyDescent="0.25">
      <c r="A12" s="94"/>
      <c r="B12" s="5" t="s">
        <v>34</v>
      </c>
      <c r="C12" s="79" t="s">
        <v>35</v>
      </c>
      <c r="D12" s="79" t="s">
        <v>36</v>
      </c>
      <c r="E12" s="79">
        <v>44.8</v>
      </c>
      <c r="F12" s="111">
        <f>F10*E12</f>
        <v>3.9967703999999999</v>
      </c>
      <c r="G12" s="68"/>
      <c r="H12" s="6"/>
      <c r="I12" s="68"/>
      <c r="J12" s="6"/>
      <c r="K12" s="68"/>
      <c r="L12" s="6"/>
      <c r="M12" s="33"/>
    </row>
    <row r="13" spans="1:13" ht="33" x14ac:dyDescent="0.25">
      <c r="A13" s="94"/>
      <c r="B13" s="5"/>
      <c r="C13" s="79" t="s">
        <v>37</v>
      </c>
      <c r="D13" s="79" t="s">
        <v>21</v>
      </c>
      <c r="E13" s="79">
        <v>2.1</v>
      </c>
      <c r="F13" s="111">
        <f>F10*E13</f>
        <v>0.18734861250000001</v>
      </c>
      <c r="G13" s="68"/>
      <c r="H13" s="6"/>
      <c r="I13" s="68"/>
      <c r="J13" s="6"/>
      <c r="K13" s="68"/>
      <c r="L13" s="6"/>
      <c r="M13" s="33"/>
    </row>
    <row r="14" spans="1:13" ht="17.25" thickBot="1" x14ac:dyDescent="0.3">
      <c r="A14" s="95"/>
      <c r="B14" s="34" t="s">
        <v>38</v>
      </c>
      <c r="C14" s="35" t="s">
        <v>39</v>
      </c>
      <c r="D14" s="35" t="s">
        <v>13</v>
      </c>
      <c r="E14" s="35">
        <v>0.05</v>
      </c>
      <c r="F14" s="112">
        <f>F10*E14</f>
        <v>4.4606812500000001E-3</v>
      </c>
      <c r="G14" s="36"/>
      <c r="H14" s="37"/>
      <c r="I14" s="36"/>
      <c r="J14" s="37"/>
      <c r="K14" s="36"/>
      <c r="L14" s="37"/>
      <c r="M14" s="38"/>
    </row>
    <row r="15" spans="1:13" ht="66" x14ac:dyDescent="0.25">
      <c r="A15" s="93">
        <v>2.2000000000000002</v>
      </c>
      <c r="B15" s="27" t="s">
        <v>40</v>
      </c>
      <c r="C15" s="28" t="s">
        <v>41</v>
      </c>
      <c r="D15" s="29" t="s">
        <v>42</v>
      </c>
      <c r="E15" s="29"/>
      <c r="F15" s="113">
        <f>F10*10*15%</f>
        <v>0.1338204375</v>
      </c>
      <c r="G15" s="30"/>
      <c r="H15" s="31"/>
      <c r="I15" s="30"/>
      <c r="J15" s="31"/>
      <c r="K15" s="30"/>
      <c r="L15" s="31"/>
      <c r="M15" s="32"/>
    </row>
    <row r="16" spans="1:13" ht="33.75" thickBot="1" x14ac:dyDescent="0.3">
      <c r="A16" s="95"/>
      <c r="B16" s="34"/>
      <c r="C16" s="35" t="s">
        <v>32</v>
      </c>
      <c r="D16" s="35" t="s">
        <v>33</v>
      </c>
      <c r="E16" s="35">
        <v>388</v>
      </c>
      <c r="F16" s="114">
        <f>F15*E16</f>
        <v>51.922329750000003</v>
      </c>
      <c r="G16" s="36"/>
      <c r="H16" s="37"/>
      <c r="I16" s="36"/>
      <c r="J16" s="37"/>
      <c r="K16" s="36"/>
      <c r="L16" s="37"/>
      <c r="M16" s="38"/>
    </row>
    <row r="17" spans="1:13" ht="66" x14ac:dyDescent="0.25">
      <c r="A17" s="93" t="s">
        <v>50</v>
      </c>
      <c r="B17" s="27" t="s">
        <v>43</v>
      </c>
      <c r="C17" s="69" t="s">
        <v>44</v>
      </c>
      <c r="D17" s="49" t="s">
        <v>42</v>
      </c>
      <c r="E17" s="49"/>
      <c r="F17" s="115">
        <v>0.12</v>
      </c>
      <c r="G17" s="30"/>
      <c r="H17" s="31"/>
      <c r="I17" s="30"/>
      <c r="J17" s="31"/>
      <c r="K17" s="30"/>
      <c r="L17" s="31"/>
      <c r="M17" s="32"/>
    </row>
    <row r="18" spans="1:13" ht="33.75" thickBot="1" x14ac:dyDescent="0.3">
      <c r="A18" s="95"/>
      <c r="B18" s="34"/>
      <c r="C18" s="46" t="s">
        <v>32</v>
      </c>
      <c r="D18" s="46" t="s">
        <v>33</v>
      </c>
      <c r="E18" s="46">
        <v>121</v>
      </c>
      <c r="F18" s="116">
        <f>F17*E18</f>
        <v>14.52</v>
      </c>
      <c r="G18" s="36"/>
      <c r="H18" s="37"/>
      <c r="I18" s="36"/>
      <c r="J18" s="37"/>
      <c r="K18" s="36"/>
      <c r="L18" s="37"/>
      <c r="M18" s="38"/>
    </row>
    <row r="19" spans="1:13" ht="49.5" x14ac:dyDescent="0.25">
      <c r="A19" s="93" t="s">
        <v>52</v>
      </c>
      <c r="B19" s="27"/>
      <c r="C19" s="69" t="s">
        <v>46</v>
      </c>
      <c r="D19" s="49" t="s">
        <v>42</v>
      </c>
      <c r="E19" s="49"/>
      <c r="F19" s="117">
        <f>F10*10-F17</f>
        <v>0.77213625000000008</v>
      </c>
      <c r="G19" s="30"/>
      <c r="H19" s="31"/>
      <c r="I19" s="30"/>
      <c r="J19" s="31"/>
      <c r="K19" s="30"/>
      <c r="L19" s="31"/>
      <c r="M19" s="32"/>
    </row>
    <row r="20" spans="1:13" ht="33.75" thickBot="1" x14ac:dyDescent="0.3">
      <c r="A20" s="95"/>
      <c r="B20" s="34" t="s">
        <v>47</v>
      </c>
      <c r="C20" s="70" t="s">
        <v>48</v>
      </c>
      <c r="D20" s="46" t="s">
        <v>49</v>
      </c>
      <c r="E20" s="46"/>
      <c r="F20" s="118">
        <f>F19*100*1.7</f>
        <v>131.26316250000002</v>
      </c>
      <c r="G20" s="39"/>
      <c r="H20" s="37"/>
      <c r="I20" s="40"/>
      <c r="J20" s="37"/>
      <c r="K20" s="41"/>
      <c r="L20" s="37"/>
      <c r="M20" s="38"/>
    </row>
    <row r="21" spans="1:13" ht="66" x14ac:dyDescent="0.25">
      <c r="A21" s="93" t="s">
        <v>74</v>
      </c>
      <c r="B21" s="27" t="s">
        <v>53</v>
      </c>
      <c r="C21" s="28" t="s">
        <v>87</v>
      </c>
      <c r="D21" s="29" t="s">
        <v>14</v>
      </c>
      <c r="E21" s="29"/>
      <c r="F21" s="113">
        <f>(1.1*1.1*16+0.7*0.7*16+0.5*3.14*21)*0.1</f>
        <v>6.0170000000000003</v>
      </c>
      <c r="G21" s="30"/>
      <c r="H21" s="31"/>
      <c r="I21" s="30"/>
      <c r="J21" s="31"/>
      <c r="K21" s="30"/>
      <c r="L21" s="31"/>
      <c r="M21" s="32"/>
    </row>
    <row r="22" spans="1:13" ht="33" x14ac:dyDescent="0.25">
      <c r="A22" s="94"/>
      <c r="B22" s="5"/>
      <c r="C22" s="79" t="s">
        <v>32</v>
      </c>
      <c r="D22" s="79" t="s">
        <v>33</v>
      </c>
      <c r="E22" s="79">
        <v>3.52</v>
      </c>
      <c r="F22" s="111">
        <f>F21*E22</f>
        <v>21.179840000000002</v>
      </c>
      <c r="G22" s="68"/>
      <c r="H22" s="6"/>
      <c r="I22" s="68"/>
      <c r="J22" s="6"/>
      <c r="K22" s="68"/>
      <c r="L22" s="6"/>
      <c r="M22" s="33"/>
    </row>
    <row r="23" spans="1:13" ht="33" x14ac:dyDescent="0.25">
      <c r="A23" s="94"/>
      <c r="B23" s="5"/>
      <c r="C23" s="79" t="s">
        <v>54</v>
      </c>
      <c r="D23" s="79" t="s">
        <v>21</v>
      </c>
      <c r="E23" s="79">
        <v>1.06</v>
      </c>
      <c r="F23" s="111">
        <f>F21*E23</f>
        <v>6.3780200000000011</v>
      </c>
      <c r="G23" s="68"/>
      <c r="H23" s="6"/>
      <c r="I23" s="68"/>
      <c r="J23" s="6"/>
      <c r="K23" s="68"/>
      <c r="L23" s="6"/>
      <c r="M23" s="33"/>
    </row>
    <row r="24" spans="1:13" x14ac:dyDescent="0.25">
      <c r="A24" s="94"/>
      <c r="B24" s="5" t="s">
        <v>20</v>
      </c>
      <c r="C24" s="79" t="s">
        <v>39</v>
      </c>
      <c r="D24" s="79" t="s">
        <v>13</v>
      </c>
      <c r="E24" s="79">
        <f>0.18+0.09+0.97</f>
        <v>1.24</v>
      </c>
      <c r="F24" s="111">
        <f>F21*E24</f>
        <v>7.4610800000000008</v>
      </c>
      <c r="G24" s="68"/>
      <c r="H24" s="6"/>
      <c r="I24" s="68"/>
      <c r="J24" s="6"/>
      <c r="K24" s="68"/>
      <c r="L24" s="6"/>
      <c r="M24" s="33"/>
    </row>
    <row r="25" spans="1:13" ht="33.75" thickBot="1" x14ac:dyDescent="0.3">
      <c r="A25" s="95"/>
      <c r="B25" s="34"/>
      <c r="C25" s="35" t="s">
        <v>55</v>
      </c>
      <c r="D25" s="35" t="s">
        <v>21</v>
      </c>
      <c r="E25" s="35">
        <v>0.02</v>
      </c>
      <c r="F25" s="114">
        <f>F21*E25</f>
        <v>0.12034000000000002</v>
      </c>
      <c r="G25" s="36"/>
      <c r="H25" s="37"/>
      <c r="I25" s="36"/>
      <c r="J25" s="37"/>
      <c r="K25" s="36"/>
      <c r="L25" s="37"/>
      <c r="M25" s="38"/>
    </row>
    <row r="26" spans="1:13" ht="99" x14ac:dyDescent="0.25">
      <c r="A26" s="93" t="s">
        <v>75</v>
      </c>
      <c r="B26" s="27" t="s">
        <v>56</v>
      </c>
      <c r="C26" s="28" t="s">
        <v>88</v>
      </c>
      <c r="D26" s="29" t="s">
        <v>57</v>
      </c>
      <c r="E26" s="29"/>
      <c r="F26" s="113">
        <f>(3.54+1.82)/100</f>
        <v>5.3600000000000002E-2</v>
      </c>
      <c r="G26" s="30"/>
      <c r="H26" s="31"/>
      <c r="I26" s="30"/>
      <c r="J26" s="31"/>
      <c r="K26" s="30"/>
      <c r="L26" s="31"/>
      <c r="M26" s="32"/>
    </row>
    <row r="27" spans="1:13" ht="33" x14ac:dyDescent="0.25">
      <c r="A27" s="94"/>
      <c r="B27" s="5"/>
      <c r="C27" s="79" t="s">
        <v>32</v>
      </c>
      <c r="D27" s="79" t="s">
        <v>33</v>
      </c>
      <c r="E27" s="79">
        <v>137</v>
      </c>
      <c r="F27" s="111">
        <f>F26*E27</f>
        <v>7.3432000000000004</v>
      </c>
      <c r="G27" s="68"/>
      <c r="H27" s="6"/>
      <c r="I27" s="68"/>
      <c r="J27" s="6"/>
      <c r="K27" s="68"/>
      <c r="L27" s="6"/>
      <c r="M27" s="33"/>
    </row>
    <row r="28" spans="1:13" ht="33" x14ac:dyDescent="0.25">
      <c r="A28" s="94"/>
      <c r="B28" s="5"/>
      <c r="C28" s="79" t="s">
        <v>54</v>
      </c>
      <c r="D28" s="79" t="s">
        <v>21</v>
      </c>
      <c r="E28" s="79">
        <v>28.3</v>
      </c>
      <c r="F28" s="111">
        <f>F26*E28</f>
        <v>1.51688</v>
      </c>
      <c r="G28" s="68"/>
      <c r="H28" s="6"/>
      <c r="I28" s="68"/>
      <c r="J28" s="6"/>
      <c r="K28" s="68"/>
      <c r="L28" s="6"/>
      <c r="M28" s="33"/>
    </row>
    <row r="29" spans="1:13" x14ac:dyDescent="0.25">
      <c r="A29" s="94"/>
      <c r="B29" s="5" t="s">
        <v>58</v>
      </c>
      <c r="C29" s="79" t="s">
        <v>59</v>
      </c>
      <c r="D29" s="79" t="s">
        <v>13</v>
      </c>
      <c r="E29" s="79">
        <v>102</v>
      </c>
      <c r="F29" s="111">
        <f>F26*E29</f>
        <v>5.4672000000000001</v>
      </c>
      <c r="G29" s="68"/>
      <c r="H29" s="6"/>
      <c r="I29" s="68"/>
      <c r="J29" s="6"/>
      <c r="K29" s="68"/>
      <c r="L29" s="6"/>
      <c r="M29" s="33"/>
    </row>
    <row r="30" spans="1:13" ht="33.75" thickBot="1" x14ac:dyDescent="0.3">
      <c r="A30" s="95"/>
      <c r="B30" s="34"/>
      <c r="C30" s="35" t="s">
        <v>55</v>
      </c>
      <c r="D30" s="35" t="s">
        <v>21</v>
      </c>
      <c r="E30" s="35">
        <v>62</v>
      </c>
      <c r="F30" s="114">
        <f>F26*E30</f>
        <v>3.3231999999999999</v>
      </c>
      <c r="G30" s="36"/>
      <c r="H30" s="37"/>
      <c r="I30" s="36"/>
      <c r="J30" s="37"/>
      <c r="K30" s="36"/>
      <c r="L30" s="37"/>
      <c r="M30" s="38"/>
    </row>
    <row r="31" spans="1:13" ht="66" x14ac:dyDescent="0.25">
      <c r="A31" s="93" t="s">
        <v>51</v>
      </c>
      <c r="B31" s="27" t="s">
        <v>60</v>
      </c>
      <c r="C31" s="28" t="s">
        <v>92</v>
      </c>
      <c r="D31" s="29" t="s">
        <v>42</v>
      </c>
      <c r="E31" s="29"/>
      <c r="F31" s="113">
        <f>13.97/100</f>
        <v>0.13970000000000002</v>
      </c>
      <c r="G31" s="30"/>
      <c r="H31" s="31"/>
      <c r="I31" s="30"/>
      <c r="J31" s="31"/>
      <c r="K31" s="30"/>
      <c r="L31" s="31"/>
      <c r="M31" s="32"/>
    </row>
    <row r="32" spans="1:13" ht="33" x14ac:dyDescent="0.25">
      <c r="A32" s="94"/>
      <c r="B32" s="5"/>
      <c r="C32" s="79" t="s">
        <v>32</v>
      </c>
      <c r="D32" s="79" t="s">
        <v>33</v>
      </c>
      <c r="E32" s="79">
        <v>666</v>
      </c>
      <c r="F32" s="111">
        <f>F31*E32</f>
        <v>93.040200000000013</v>
      </c>
      <c r="G32" s="68"/>
      <c r="H32" s="6"/>
      <c r="I32" s="68"/>
      <c r="J32" s="6"/>
      <c r="K32" s="68"/>
      <c r="L32" s="6"/>
      <c r="M32" s="33"/>
    </row>
    <row r="33" spans="1:13" ht="33" x14ac:dyDescent="0.25">
      <c r="A33" s="94"/>
      <c r="B33" s="5"/>
      <c r="C33" s="79" t="s">
        <v>54</v>
      </c>
      <c r="D33" s="79" t="s">
        <v>21</v>
      </c>
      <c r="E33" s="79">
        <v>59</v>
      </c>
      <c r="F33" s="111">
        <f>F31*E33</f>
        <v>8.242300000000002</v>
      </c>
      <c r="G33" s="68"/>
      <c r="H33" s="6"/>
      <c r="I33" s="68"/>
      <c r="J33" s="6"/>
      <c r="K33" s="68"/>
      <c r="L33" s="6"/>
      <c r="M33" s="33"/>
    </row>
    <row r="34" spans="1:13" x14ac:dyDescent="0.25">
      <c r="A34" s="94"/>
      <c r="B34" s="5" t="s">
        <v>100</v>
      </c>
      <c r="C34" s="79" t="s">
        <v>96</v>
      </c>
      <c r="D34" s="79" t="s">
        <v>49</v>
      </c>
      <c r="E34" s="79"/>
      <c r="F34" s="111">
        <v>0.51981999999999995</v>
      </c>
      <c r="G34" s="68"/>
      <c r="H34" s="6"/>
      <c r="I34" s="68"/>
      <c r="J34" s="6"/>
      <c r="K34" s="68"/>
      <c r="L34" s="6"/>
      <c r="M34" s="33"/>
    </row>
    <row r="35" spans="1:13" x14ac:dyDescent="0.25">
      <c r="A35" s="94"/>
      <c r="B35" s="5" t="s">
        <v>100</v>
      </c>
      <c r="C35" s="79" t="s">
        <v>97</v>
      </c>
      <c r="D35" s="79" t="s">
        <v>49</v>
      </c>
      <c r="E35" s="79"/>
      <c r="F35" s="111">
        <v>0.21983</v>
      </c>
      <c r="G35" s="68"/>
      <c r="H35" s="6"/>
      <c r="I35" s="68"/>
      <c r="J35" s="6"/>
      <c r="K35" s="68"/>
      <c r="L35" s="6"/>
      <c r="M35" s="33"/>
    </row>
    <row r="36" spans="1:13" x14ac:dyDescent="0.25">
      <c r="A36" s="94"/>
      <c r="B36" s="5" t="s">
        <v>65</v>
      </c>
      <c r="C36" s="79" t="s">
        <v>98</v>
      </c>
      <c r="D36" s="79" t="s">
        <v>49</v>
      </c>
      <c r="E36" s="79"/>
      <c r="F36" s="111">
        <v>0.41870000000000002</v>
      </c>
      <c r="G36" s="68"/>
      <c r="H36" s="6"/>
      <c r="I36" s="68"/>
      <c r="J36" s="6"/>
      <c r="K36" s="68"/>
      <c r="L36" s="6"/>
      <c r="M36" s="33"/>
    </row>
    <row r="37" spans="1:13" x14ac:dyDescent="0.25">
      <c r="A37" s="94"/>
      <c r="B37" s="5" t="s">
        <v>77</v>
      </c>
      <c r="C37" s="79" t="s">
        <v>99</v>
      </c>
      <c r="D37" s="79" t="s">
        <v>49</v>
      </c>
      <c r="E37" s="79"/>
      <c r="F37" s="111">
        <v>0.16894999999999999</v>
      </c>
      <c r="G37" s="68"/>
      <c r="H37" s="6"/>
      <c r="I37" s="68"/>
      <c r="J37" s="6"/>
      <c r="K37" s="68"/>
      <c r="L37" s="6"/>
      <c r="M37" s="33"/>
    </row>
    <row r="38" spans="1:13" x14ac:dyDescent="0.25">
      <c r="A38" s="94"/>
      <c r="B38" s="5" t="s">
        <v>58</v>
      </c>
      <c r="C38" s="79" t="s">
        <v>78</v>
      </c>
      <c r="D38" s="79" t="s">
        <v>61</v>
      </c>
      <c r="E38" s="79">
        <v>101.5</v>
      </c>
      <c r="F38" s="111">
        <f>F31*E38</f>
        <v>14.179550000000003</v>
      </c>
      <c r="G38" s="68"/>
      <c r="H38" s="6"/>
      <c r="I38" s="68"/>
      <c r="J38" s="6"/>
      <c r="K38" s="68"/>
      <c r="L38" s="6"/>
      <c r="M38" s="33"/>
    </row>
    <row r="39" spans="1:13" x14ac:dyDescent="0.25">
      <c r="A39" s="94"/>
      <c r="B39" s="5" t="s">
        <v>62</v>
      </c>
      <c r="C39" s="79" t="s">
        <v>63</v>
      </c>
      <c r="D39" s="79" t="s">
        <v>14</v>
      </c>
      <c r="E39" s="79">
        <v>160</v>
      </c>
      <c r="F39" s="111">
        <f>F31*E39</f>
        <v>22.352000000000004</v>
      </c>
      <c r="G39" s="68"/>
      <c r="H39" s="6"/>
      <c r="I39" s="68"/>
      <c r="J39" s="6"/>
      <c r="K39" s="68"/>
      <c r="L39" s="6"/>
      <c r="M39" s="33"/>
    </row>
    <row r="40" spans="1:13" ht="49.5" x14ac:dyDescent="0.25">
      <c r="A40" s="94"/>
      <c r="B40" s="5" t="s">
        <v>15</v>
      </c>
      <c r="C40" s="79" t="s">
        <v>64</v>
      </c>
      <c r="D40" s="79" t="s">
        <v>13</v>
      </c>
      <c r="E40" s="79">
        <v>1.83</v>
      </c>
      <c r="F40" s="111">
        <f>F31*E40</f>
        <v>0.25565100000000002</v>
      </c>
      <c r="G40" s="68"/>
      <c r="H40" s="6"/>
      <c r="I40" s="68"/>
      <c r="J40" s="6"/>
      <c r="K40" s="68"/>
      <c r="L40" s="6"/>
      <c r="M40" s="33"/>
    </row>
    <row r="41" spans="1:13" ht="33.75" thickBot="1" x14ac:dyDescent="0.3">
      <c r="A41" s="95"/>
      <c r="B41" s="34"/>
      <c r="C41" s="35" t="s">
        <v>55</v>
      </c>
      <c r="D41" s="35" t="s">
        <v>21</v>
      </c>
      <c r="E41" s="35">
        <v>40</v>
      </c>
      <c r="F41" s="114">
        <f>F31*E41</f>
        <v>5.588000000000001</v>
      </c>
      <c r="G41" s="36"/>
      <c r="H41" s="37"/>
      <c r="I41" s="36"/>
      <c r="J41" s="37"/>
      <c r="K41" s="36"/>
      <c r="L41" s="37"/>
      <c r="M41" s="38"/>
    </row>
    <row r="42" spans="1:13" ht="66" x14ac:dyDescent="0.25">
      <c r="A42" s="93" t="s">
        <v>90</v>
      </c>
      <c r="B42" s="27" t="s">
        <v>89</v>
      </c>
      <c r="C42" s="28" t="s">
        <v>91</v>
      </c>
      <c r="D42" s="29" t="s">
        <v>42</v>
      </c>
      <c r="E42" s="29"/>
      <c r="F42" s="113">
        <f>10.61/100</f>
        <v>0.1061</v>
      </c>
      <c r="G42" s="30"/>
      <c r="H42" s="31"/>
      <c r="I42" s="30"/>
      <c r="J42" s="31"/>
      <c r="K42" s="30"/>
      <c r="L42" s="31"/>
      <c r="M42" s="32"/>
    </row>
    <row r="43" spans="1:13" ht="33" x14ac:dyDescent="0.25">
      <c r="A43" s="94"/>
      <c r="B43" s="5"/>
      <c r="C43" s="79" t="s">
        <v>32</v>
      </c>
      <c r="D43" s="79" t="s">
        <v>33</v>
      </c>
      <c r="E43" s="79">
        <v>378</v>
      </c>
      <c r="F43" s="111">
        <f>F42*E43</f>
        <v>40.105800000000002</v>
      </c>
      <c r="G43" s="68"/>
      <c r="H43" s="6"/>
      <c r="I43" s="68"/>
      <c r="J43" s="6"/>
      <c r="K43" s="68"/>
      <c r="L43" s="6"/>
      <c r="M43" s="33"/>
    </row>
    <row r="44" spans="1:13" ht="33" x14ac:dyDescent="0.25">
      <c r="A44" s="94"/>
      <c r="B44" s="5"/>
      <c r="C44" s="79" t="s">
        <v>54</v>
      </c>
      <c r="D44" s="79" t="s">
        <v>21</v>
      </c>
      <c r="E44" s="79">
        <v>92</v>
      </c>
      <c r="F44" s="111">
        <f>F42*E44</f>
        <v>9.7612000000000005</v>
      </c>
      <c r="G44" s="68"/>
      <c r="H44" s="6"/>
      <c r="I44" s="68"/>
      <c r="J44" s="6"/>
      <c r="K44" s="68"/>
      <c r="L44" s="6"/>
      <c r="M44" s="33"/>
    </row>
    <row r="45" spans="1:13" x14ac:dyDescent="0.25">
      <c r="A45" s="94"/>
      <c r="B45" s="5" t="s">
        <v>65</v>
      </c>
      <c r="C45" s="79" t="s">
        <v>101</v>
      </c>
      <c r="D45" s="79" t="s">
        <v>49</v>
      </c>
      <c r="E45" s="79"/>
      <c r="F45" s="111">
        <v>0.18328</v>
      </c>
      <c r="G45" s="68"/>
      <c r="H45" s="6"/>
      <c r="I45" s="68"/>
      <c r="J45" s="6"/>
      <c r="K45" s="68"/>
      <c r="L45" s="6"/>
      <c r="M45" s="33"/>
    </row>
    <row r="46" spans="1:13" x14ac:dyDescent="0.25">
      <c r="A46" s="94"/>
      <c r="B46" s="5" t="s">
        <v>58</v>
      </c>
      <c r="C46" s="79" t="s">
        <v>78</v>
      </c>
      <c r="D46" s="79" t="s">
        <v>13</v>
      </c>
      <c r="E46" s="79">
        <v>101.5</v>
      </c>
      <c r="F46" s="111">
        <f>F42*E46</f>
        <v>10.76915</v>
      </c>
      <c r="G46" s="68"/>
      <c r="H46" s="6"/>
      <c r="I46" s="68"/>
      <c r="J46" s="6"/>
      <c r="K46" s="68"/>
      <c r="L46" s="6"/>
      <c r="M46" s="33"/>
    </row>
    <row r="47" spans="1:13" x14ac:dyDescent="0.25">
      <c r="A47" s="94"/>
      <c r="B47" s="5" t="s">
        <v>62</v>
      </c>
      <c r="C47" s="79" t="s">
        <v>63</v>
      </c>
      <c r="D47" s="79" t="s">
        <v>14</v>
      </c>
      <c r="E47" s="79">
        <v>70.3</v>
      </c>
      <c r="F47" s="111">
        <f>F42*E47</f>
        <v>7.4588299999999998</v>
      </c>
      <c r="G47" s="68"/>
      <c r="H47" s="6"/>
      <c r="I47" s="68"/>
      <c r="J47" s="6"/>
      <c r="K47" s="68"/>
      <c r="L47" s="6"/>
      <c r="M47" s="33"/>
    </row>
    <row r="48" spans="1:13" ht="49.5" x14ac:dyDescent="0.25">
      <c r="A48" s="94"/>
      <c r="B48" s="5" t="s">
        <v>15</v>
      </c>
      <c r="C48" s="79" t="s">
        <v>64</v>
      </c>
      <c r="D48" s="79" t="s">
        <v>13</v>
      </c>
      <c r="E48" s="79">
        <v>1.1399999999999999</v>
      </c>
      <c r="F48" s="111">
        <f>F42*E48</f>
        <v>0.12095399999999999</v>
      </c>
      <c r="G48" s="68"/>
      <c r="H48" s="6"/>
      <c r="I48" s="68"/>
      <c r="J48" s="6"/>
      <c r="K48" s="68"/>
      <c r="L48" s="6"/>
      <c r="M48" s="33"/>
    </row>
    <row r="49" spans="1:13" ht="33" x14ac:dyDescent="0.25">
      <c r="A49" s="94"/>
      <c r="B49" s="5"/>
      <c r="C49" s="79" t="s">
        <v>55</v>
      </c>
      <c r="D49" s="79" t="s">
        <v>21</v>
      </c>
      <c r="E49" s="79">
        <v>60</v>
      </c>
      <c r="F49" s="111">
        <f>F42*E49</f>
        <v>6.3659999999999997</v>
      </c>
      <c r="G49" s="68"/>
      <c r="H49" s="6"/>
      <c r="I49" s="68"/>
      <c r="J49" s="6"/>
      <c r="K49" s="68"/>
      <c r="L49" s="6"/>
      <c r="M49" s="33"/>
    </row>
    <row r="50" spans="1:13" ht="17.25" thickBot="1" x14ac:dyDescent="0.3">
      <c r="A50" s="95"/>
      <c r="B50" s="34"/>
      <c r="C50" s="35"/>
      <c r="D50" s="35"/>
      <c r="E50" s="35"/>
      <c r="F50" s="119"/>
      <c r="G50" s="36"/>
      <c r="H50" s="37"/>
      <c r="I50" s="36"/>
      <c r="J50" s="37"/>
      <c r="K50" s="36"/>
      <c r="L50" s="37"/>
      <c r="M50" s="38"/>
    </row>
    <row r="51" spans="1:13" ht="49.5" x14ac:dyDescent="0.25">
      <c r="A51" s="93" t="s">
        <v>102</v>
      </c>
      <c r="B51" s="27" t="s">
        <v>104</v>
      </c>
      <c r="C51" s="28" t="s">
        <v>103</v>
      </c>
      <c r="D51" s="29" t="s">
        <v>57</v>
      </c>
      <c r="E51" s="29"/>
      <c r="F51" s="113">
        <f>35.18/100</f>
        <v>0.3518</v>
      </c>
      <c r="G51" s="30"/>
      <c r="H51" s="31"/>
      <c r="I51" s="30"/>
      <c r="J51" s="31"/>
      <c r="K51" s="30"/>
      <c r="L51" s="31"/>
      <c r="M51" s="32"/>
    </row>
    <row r="52" spans="1:13" ht="33" x14ac:dyDescent="0.25">
      <c r="A52" s="94"/>
      <c r="B52" s="5"/>
      <c r="C52" s="79" t="s">
        <v>32</v>
      </c>
      <c r="D52" s="79" t="s">
        <v>33</v>
      </c>
      <c r="E52" s="79">
        <v>844</v>
      </c>
      <c r="F52" s="111">
        <f>F51*E52</f>
        <v>296.91919999999999</v>
      </c>
      <c r="G52" s="68"/>
      <c r="H52" s="6"/>
      <c r="I52" s="68"/>
      <c r="J52" s="6"/>
      <c r="K52" s="68"/>
      <c r="L52" s="6"/>
      <c r="M52" s="33"/>
    </row>
    <row r="53" spans="1:13" ht="33" x14ac:dyDescent="0.25">
      <c r="A53" s="94"/>
      <c r="B53" s="5"/>
      <c r="C53" s="79" t="s">
        <v>54</v>
      </c>
      <c r="D53" s="79" t="s">
        <v>21</v>
      </c>
      <c r="E53" s="79">
        <v>110</v>
      </c>
      <c r="F53" s="111">
        <f>F51*E53</f>
        <v>38.698</v>
      </c>
      <c r="G53" s="68"/>
      <c r="H53" s="6"/>
      <c r="I53" s="68"/>
      <c r="J53" s="6"/>
      <c r="K53" s="68"/>
      <c r="L53" s="6"/>
      <c r="M53" s="33"/>
    </row>
    <row r="54" spans="1:13" x14ac:dyDescent="0.25">
      <c r="A54" s="94"/>
      <c r="B54" s="5" t="s">
        <v>65</v>
      </c>
      <c r="C54" s="79" t="s">
        <v>105</v>
      </c>
      <c r="D54" s="79" t="s">
        <v>49</v>
      </c>
      <c r="E54" s="79"/>
      <c r="F54" s="111">
        <v>1.9596</v>
      </c>
      <c r="G54" s="68"/>
      <c r="H54" s="6"/>
      <c r="I54" s="68"/>
      <c r="J54" s="6"/>
      <c r="K54" s="68"/>
      <c r="L54" s="6"/>
      <c r="M54" s="33"/>
    </row>
    <row r="55" spans="1:13" x14ac:dyDescent="0.25">
      <c r="A55" s="94"/>
      <c r="B55" s="5" t="s">
        <v>77</v>
      </c>
      <c r="C55" s="79" t="s">
        <v>106</v>
      </c>
      <c r="D55" s="79" t="s">
        <v>49</v>
      </c>
      <c r="E55" s="79"/>
      <c r="F55" s="111">
        <v>0.14496999999999999</v>
      </c>
      <c r="G55" s="68"/>
      <c r="H55" s="6"/>
      <c r="I55" s="68"/>
      <c r="J55" s="6"/>
      <c r="K55" s="68"/>
      <c r="L55" s="6"/>
      <c r="M55" s="33"/>
    </row>
    <row r="56" spans="1:13" x14ac:dyDescent="0.25">
      <c r="A56" s="94"/>
      <c r="B56" s="5" t="s">
        <v>58</v>
      </c>
      <c r="C56" s="79" t="s">
        <v>78</v>
      </c>
      <c r="D56" s="79" t="s">
        <v>13</v>
      </c>
      <c r="E56" s="79">
        <v>101.5</v>
      </c>
      <c r="F56" s="111">
        <f>F51*E56</f>
        <v>35.707700000000003</v>
      </c>
      <c r="G56" s="68"/>
      <c r="H56" s="6"/>
      <c r="I56" s="68"/>
      <c r="J56" s="6"/>
      <c r="K56" s="68"/>
      <c r="L56" s="6"/>
      <c r="M56" s="33"/>
    </row>
    <row r="57" spans="1:13" x14ac:dyDescent="0.25">
      <c r="A57" s="94"/>
      <c r="B57" s="5" t="s">
        <v>62</v>
      </c>
      <c r="C57" s="79" t="s">
        <v>63</v>
      </c>
      <c r="D57" s="79" t="s">
        <v>14</v>
      </c>
      <c r="E57" s="79">
        <v>184</v>
      </c>
      <c r="F57" s="111">
        <f>F51*E57</f>
        <v>64.731200000000001</v>
      </c>
      <c r="G57" s="68"/>
      <c r="H57" s="6"/>
      <c r="I57" s="68"/>
      <c r="J57" s="6"/>
      <c r="K57" s="68"/>
      <c r="L57" s="6"/>
      <c r="M57" s="33"/>
    </row>
    <row r="58" spans="1:13" ht="49.5" x14ac:dyDescent="0.25">
      <c r="A58" s="94"/>
      <c r="B58" s="5" t="s">
        <v>15</v>
      </c>
      <c r="C58" s="79" t="s">
        <v>64</v>
      </c>
      <c r="D58" s="79" t="s">
        <v>13</v>
      </c>
      <c r="E58" s="79">
        <v>3.91</v>
      </c>
      <c r="F58" s="111">
        <f>F51*E58</f>
        <v>1.3755380000000001</v>
      </c>
      <c r="G58" s="68"/>
      <c r="H58" s="6"/>
      <c r="I58" s="68"/>
      <c r="J58" s="6"/>
      <c r="K58" s="68"/>
      <c r="L58" s="6"/>
      <c r="M58" s="33"/>
    </row>
    <row r="59" spans="1:13" x14ac:dyDescent="0.25">
      <c r="A59" s="94"/>
      <c r="B59" s="79" t="s">
        <v>15</v>
      </c>
      <c r="C59" s="79" t="s">
        <v>107</v>
      </c>
      <c r="D59" s="79" t="s">
        <v>13</v>
      </c>
      <c r="E59" s="68">
        <v>0.34</v>
      </c>
      <c r="F59" s="111">
        <f>F51*E59</f>
        <v>0.11961200000000001</v>
      </c>
      <c r="G59" s="68"/>
      <c r="H59" s="6"/>
      <c r="I59" s="68"/>
      <c r="J59" s="6"/>
      <c r="K59" s="68"/>
      <c r="L59" s="6"/>
      <c r="M59" s="33"/>
    </row>
    <row r="60" spans="1:13" x14ac:dyDescent="0.25">
      <c r="A60" s="94"/>
      <c r="B60" s="5" t="s">
        <v>108</v>
      </c>
      <c r="C60" s="79" t="s">
        <v>109</v>
      </c>
      <c r="D60" s="79" t="s">
        <v>49</v>
      </c>
      <c r="E60" s="68">
        <v>0.22</v>
      </c>
      <c r="F60" s="111">
        <f>F51*E60</f>
        <v>7.7396000000000006E-2</v>
      </c>
      <c r="G60" s="68"/>
      <c r="H60" s="6"/>
      <c r="I60" s="68"/>
      <c r="J60" s="6"/>
      <c r="K60" s="68"/>
      <c r="L60" s="6"/>
      <c r="M60" s="33"/>
    </row>
    <row r="61" spans="1:13" x14ac:dyDescent="0.25">
      <c r="A61" s="94"/>
      <c r="B61" s="5" t="s">
        <v>18</v>
      </c>
      <c r="C61" s="79" t="s">
        <v>19</v>
      </c>
      <c r="D61" s="79" t="s">
        <v>49</v>
      </c>
      <c r="E61" s="79">
        <v>0.1</v>
      </c>
      <c r="F61" s="111">
        <f>F51*E61</f>
        <v>3.5180000000000003E-2</v>
      </c>
      <c r="G61" s="68"/>
      <c r="H61" s="6"/>
      <c r="I61" s="68"/>
      <c r="J61" s="6"/>
      <c r="K61" s="68"/>
      <c r="L61" s="6"/>
      <c r="M61" s="33"/>
    </row>
    <row r="62" spans="1:13" ht="33" x14ac:dyDescent="0.25">
      <c r="A62" s="94"/>
      <c r="B62" s="5"/>
      <c r="C62" s="79" t="s">
        <v>55</v>
      </c>
      <c r="D62" s="79" t="s">
        <v>21</v>
      </c>
      <c r="E62" s="79">
        <v>46</v>
      </c>
      <c r="F62" s="111">
        <f>F51*E62</f>
        <v>16.1828</v>
      </c>
      <c r="G62" s="68"/>
      <c r="H62" s="6"/>
      <c r="I62" s="68"/>
      <c r="J62" s="6"/>
      <c r="K62" s="68"/>
      <c r="L62" s="6"/>
      <c r="M62" s="33"/>
    </row>
    <row r="63" spans="1:13" ht="17.25" thickBot="1" x14ac:dyDescent="0.3">
      <c r="A63" s="95"/>
      <c r="B63" s="34"/>
      <c r="C63" s="35"/>
      <c r="D63" s="35"/>
      <c r="E63" s="35"/>
      <c r="F63" s="119"/>
      <c r="G63" s="36"/>
      <c r="H63" s="37"/>
      <c r="I63" s="36"/>
      <c r="J63" s="37"/>
      <c r="K63" s="36"/>
      <c r="L63" s="37"/>
      <c r="M63" s="38"/>
    </row>
    <row r="64" spans="1:13" ht="50.25" thickBot="1" x14ac:dyDescent="0.3">
      <c r="A64" s="64" t="s">
        <v>94</v>
      </c>
      <c r="B64" s="42"/>
      <c r="C64" s="65" t="s">
        <v>181</v>
      </c>
      <c r="D64" s="24"/>
      <c r="E64" s="24"/>
      <c r="F64" s="109"/>
      <c r="G64" s="63"/>
      <c r="H64" s="25"/>
      <c r="I64" s="66"/>
      <c r="J64" s="25"/>
      <c r="K64" s="67"/>
      <c r="L64" s="25"/>
      <c r="M64" s="26"/>
    </row>
    <row r="65" spans="1:13" ht="49.5" x14ac:dyDescent="0.25">
      <c r="A65" s="93" t="s">
        <v>114</v>
      </c>
      <c r="B65" s="27" t="s">
        <v>53</v>
      </c>
      <c r="C65" s="28" t="s">
        <v>113</v>
      </c>
      <c r="D65" s="29" t="s">
        <v>13</v>
      </c>
      <c r="E65" s="29"/>
      <c r="F65" s="120">
        <v>300</v>
      </c>
      <c r="G65" s="30"/>
      <c r="H65" s="31"/>
      <c r="I65" s="30"/>
      <c r="J65" s="31"/>
      <c r="K65" s="30"/>
      <c r="L65" s="31"/>
      <c r="M65" s="32"/>
    </row>
    <row r="66" spans="1:13" ht="33" x14ac:dyDescent="0.25">
      <c r="A66" s="94"/>
      <c r="B66" s="5"/>
      <c r="C66" s="79" t="s">
        <v>32</v>
      </c>
      <c r="D66" s="79" t="s">
        <v>33</v>
      </c>
      <c r="E66" s="79">
        <v>3.52</v>
      </c>
      <c r="F66" s="121">
        <f>F65*E66</f>
        <v>1056</v>
      </c>
      <c r="G66" s="68"/>
      <c r="H66" s="6"/>
      <c r="I66" s="68"/>
      <c r="J66" s="6"/>
      <c r="K66" s="12"/>
      <c r="L66" s="6"/>
      <c r="M66" s="33"/>
    </row>
    <row r="67" spans="1:13" ht="33" x14ac:dyDescent="0.25">
      <c r="A67" s="94"/>
      <c r="B67" s="5"/>
      <c r="C67" s="79" t="s">
        <v>54</v>
      </c>
      <c r="D67" s="79" t="s">
        <v>36</v>
      </c>
      <c r="E67" s="79">
        <v>0.06</v>
      </c>
      <c r="F67" s="121">
        <f>F65*E67</f>
        <v>18</v>
      </c>
      <c r="G67" s="68"/>
      <c r="H67" s="6"/>
      <c r="I67" s="68"/>
      <c r="J67" s="6"/>
      <c r="K67" s="44"/>
      <c r="L67" s="6"/>
      <c r="M67" s="33"/>
    </row>
    <row r="68" spans="1:13" x14ac:dyDescent="0.25">
      <c r="A68" s="94"/>
      <c r="B68" s="5" t="s">
        <v>20</v>
      </c>
      <c r="C68" s="79" t="s">
        <v>39</v>
      </c>
      <c r="D68" s="79" t="s">
        <v>13</v>
      </c>
      <c r="E68" s="79">
        <v>1.25</v>
      </c>
      <c r="F68" s="121">
        <f>F65*E68</f>
        <v>375</v>
      </c>
      <c r="G68" s="68"/>
      <c r="H68" s="6"/>
      <c r="I68" s="68"/>
      <c r="J68" s="6"/>
      <c r="K68" s="12"/>
      <c r="L68" s="6"/>
      <c r="M68" s="33"/>
    </row>
    <row r="69" spans="1:13" ht="33" x14ac:dyDescent="0.25">
      <c r="A69" s="94"/>
      <c r="B69" s="5"/>
      <c r="C69" s="79" t="s">
        <v>55</v>
      </c>
      <c r="D69" s="79" t="s">
        <v>21</v>
      </c>
      <c r="E69" s="79">
        <v>0.02</v>
      </c>
      <c r="F69" s="121">
        <f>F65*E69</f>
        <v>6</v>
      </c>
      <c r="G69" s="68"/>
      <c r="H69" s="6"/>
      <c r="I69" s="68"/>
      <c r="J69" s="6"/>
      <c r="K69" s="12"/>
      <c r="L69" s="6"/>
      <c r="M69" s="33"/>
    </row>
    <row r="70" spans="1:13" ht="17.25" thickBot="1" x14ac:dyDescent="0.3">
      <c r="A70" s="95"/>
      <c r="B70" s="34"/>
      <c r="C70" s="35"/>
      <c r="D70" s="45"/>
      <c r="E70" s="45"/>
      <c r="F70" s="116"/>
      <c r="G70" s="47"/>
      <c r="H70" s="37"/>
      <c r="I70" s="47"/>
      <c r="J70" s="37"/>
      <c r="K70" s="41"/>
      <c r="L70" s="37"/>
      <c r="M70" s="38"/>
    </row>
    <row r="71" spans="1:13" ht="66" x14ac:dyDescent="0.25">
      <c r="A71" s="90">
        <v>3.3</v>
      </c>
      <c r="B71" s="27" t="s">
        <v>76</v>
      </c>
      <c r="C71" s="28" t="s">
        <v>95</v>
      </c>
      <c r="D71" s="29" t="s">
        <v>57</v>
      </c>
      <c r="E71" s="30"/>
      <c r="F71" s="113">
        <f>68.88/100-(3.14*(10.5/2)*(10.5/2)*0.16)/100</f>
        <v>0.55032599999999998</v>
      </c>
      <c r="G71" s="30"/>
      <c r="H71" s="31"/>
      <c r="I71" s="30"/>
      <c r="J71" s="31"/>
      <c r="K71" s="30"/>
      <c r="L71" s="31"/>
      <c r="M71" s="32"/>
    </row>
    <row r="72" spans="1:13" ht="33" x14ac:dyDescent="0.25">
      <c r="A72" s="91"/>
      <c r="B72" s="5"/>
      <c r="C72" s="79" t="s">
        <v>32</v>
      </c>
      <c r="D72" s="79" t="s">
        <v>33</v>
      </c>
      <c r="E72" s="68">
        <v>840</v>
      </c>
      <c r="F72" s="111">
        <f>F71*E72</f>
        <v>462.27384000000001</v>
      </c>
      <c r="G72" s="68"/>
      <c r="H72" s="6"/>
      <c r="I72" s="68"/>
      <c r="J72" s="6"/>
      <c r="K72" s="68"/>
      <c r="L72" s="6"/>
      <c r="M72" s="33"/>
    </row>
    <row r="73" spans="1:13" ht="33" x14ac:dyDescent="0.25">
      <c r="A73" s="91"/>
      <c r="B73" s="5"/>
      <c r="C73" s="79" t="s">
        <v>54</v>
      </c>
      <c r="D73" s="79" t="s">
        <v>21</v>
      </c>
      <c r="E73" s="68">
        <v>81</v>
      </c>
      <c r="F73" s="111">
        <f>F71*E73</f>
        <v>44.576405999999999</v>
      </c>
      <c r="G73" s="68"/>
      <c r="H73" s="6"/>
      <c r="I73" s="68"/>
      <c r="J73" s="6"/>
      <c r="K73" s="68"/>
      <c r="L73" s="6"/>
      <c r="M73" s="33"/>
    </row>
    <row r="74" spans="1:13" ht="33" x14ac:dyDescent="0.25">
      <c r="A74" s="91"/>
      <c r="B74" s="5" t="s">
        <v>65</v>
      </c>
      <c r="C74" s="79" t="s">
        <v>115</v>
      </c>
      <c r="D74" s="79" t="s">
        <v>49</v>
      </c>
      <c r="E74" s="79"/>
      <c r="F74" s="111">
        <f>4.78661-3.14*(10.5/2)*(10.5/2)*0.395/1000</f>
        <v>4.75242423125</v>
      </c>
      <c r="G74" s="68"/>
      <c r="H74" s="6"/>
      <c r="I74" s="68"/>
      <c r="J74" s="6"/>
      <c r="K74" s="68"/>
      <c r="L74" s="6"/>
      <c r="M74" s="33"/>
    </row>
    <row r="75" spans="1:13" x14ac:dyDescent="0.25">
      <c r="A75" s="91"/>
      <c r="B75" s="5" t="s">
        <v>77</v>
      </c>
      <c r="C75" s="79" t="s">
        <v>116</v>
      </c>
      <c r="D75" s="79" t="s">
        <v>49</v>
      </c>
      <c r="E75" s="79"/>
      <c r="F75" s="111">
        <f>0.51682-(3.14*(10.5/2)*(10.5/2)*5*0.2*0.222/1000)</f>
        <v>0.49760673249999993</v>
      </c>
      <c r="G75" s="68"/>
      <c r="H75" s="6"/>
      <c r="I75" s="68"/>
      <c r="J75" s="6"/>
      <c r="K75" s="68"/>
      <c r="L75" s="6"/>
      <c r="M75" s="33"/>
    </row>
    <row r="76" spans="1:13" x14ac:dyDescent="0.25">
      <c r="A76" s="91"/>
      <c r="B76" s="5" t="s">
        <v>58</v>
      </c>
      <c r="C76" s="79" t="s">
        <v>78</v>
      </c>
      <c r="D76" s="79" t="s">
        <v>13</v>
      </c>
      <c r="E76" s="79">
        <v>101.5</v>
      </c>
      <c r="F76" s="111">
        <f>F71*E76</f>
        <v>55.858089</v>
      </c>
      <c r="G76" s="68"/>
      <c r="H76" s="6"/>
      <c r="I76" s="68"/>
      <c r="J76" s="6"/>
      <c r="K76" s="68"/>
      <c r="L76" s="6"/>
      <c r="M76" s="33"/>
    </row>
    <row r="77" spans="1:13" x14ac:dyDescent="0.25">
      <c r="A77" s="91"/>
      <c r="B77" s="5" t="s">
        <v>62</v>
      </c>
      <c r="C77" s="79" t="s">
        <v>63</v>
      </c>
      <c r="D77" s="79" t="s">
        <v>14</v>
      </c>
      <c r="E77" s="68">
        <v>137</v>
      </c>
      <c r="F77" s="111">
        <f>F71*E77</f>
        <v>75.394661999999997</v>
      </c>
      <c r="G77" s="68"/>
      <c r="H77" s="6"/>
      <c r="I77" s="68"/>
      <c r="J77" s="6"/>
      <c r="K77" s="68"/>
      <c r="L77" s="6"/>
      <c r="M77" s="33"/>
    </row>
    <row r="78" spans="1:13" ht="33" x14ac:dyDescent="0.25">
      <c r="A78" s="91"/>
      <c r="B78" s="5" t="s">
        <v>79</v>
      </c>
      <c r="C78" s="79" t="s">
        <v>80</v>
      </c>
      <c r="D78" s="79" t="s">
        <v>13</v>
      </c>
      <c r="E78" s="68">
        <v>0.84</v>
      </c>
      <c r="F78" s="111">
        <f>F71*E78</f>
        <v>0.46227383999999999</v>
      </c>
      <c r="G78" s="68"/>
      <c r="H78" s="6"/>
      <c r="I78" s="68"/>
      <c r="J78" s="6"/>
      <c r="K78" s="68"/>
      <c r="L78" s="6"/>
      <c r="M78" s="33"/>
    </row>
    <row r="79" spans="1:13" ht="49.5" x14ac:dyDescent="0.25">
      <c r="A79" s="91"/>
      <c r="B79" s="5" t="s">
        <v>81</v>
      </c>
      <c r="C79" s="79" t="s">
        <v>82</v>
      </c>
      <c r="D79" s="79" t="s">
        <v>13</v>
      </c>
      <c r="E79" s="68">
        <v>2.56</v>
      </c>
      <c r="F79" s="111">
        <f>F71*E79</f>
        <v>1.4088345600000001</v>
      </c>
      <c r="G79" s="68"/>
      <c r="H79" s="6"/>
      <c r="I79" s="68"/>
      <c r="J79" s="6"/>
      <c r="K79" s="68"/>
      <c r="L79" s="6"/>
      <c r="M79" s="33"/>
    </row>
    <row r="80" spans="1:13" ht="33" x14ac:dyDescent="0.25">
      <c r="A80" s="91"/>
      <c r="B80" s="5" t="s">
        <v>83</v>
      </c>
      <c r="C80" s="79" t="s">
        <v>84</v>
      </c>
      <c r="D80" s="79" t="s">
        <v>13</v>
      </c>
      <c r="E80" s="68">
        <v>0</v>
      </c>
      <c r="F80" s="121">
        <f>F71*E80</f>
        <v>0</v>
      </c>
      <c r="G80" s="68"/>
      <c r="H80" s="6"/>
      <c r="I80" s="68"/>
      <c r="J80" s="6"/>
      <c r="K80" s="68"/>
      <c r="L80" s="6"/>
      <c r="M80" s="33"/>
    </row>
    <row r="81" spans="1:13" ht="49.5" x14ac:dyDescent="0.25">
      <c r="A81" s="91"/>
      <c r="B81" s="5" t="s">
        <v>15</v>
      </c>
      <c r="C81" s="79" t="s">
        <v>64</v>
      </c>
      <c r="D81" s="79" t="s">
        <v>13</v>
      </c>
      <c r="E81" s="68">
        <v>0.26</v>
      </c>
      <c r="F81" s="111">
        <f>F71*E81</f>
        <v>0.14308476000000001</v>
      </c>
      <c r="G81" s="68"/>
      <c r="H81" s="6"/>
      <c r="I81" s="68"/>
      <c r="J81" s="6"/>
      <c r="K81" s="68"/>
      <c r="L81" s="6"/>
      <c r="M81" s="33"/>
    </row>
    <row r="82" spans="1:13" x14ac:dyDescent="0.25">
      <c r="A82" s="91"/>
      <c r="B82" s="5" t="s">
        <v>18</v>
      </c>
      <c r="C82" s="79" t="s">
        <v>19</v>
      </c>
      <c r="D82" s="79" t="s">
        <v>49</v>
      </c>
      <c r="E82" s="68">
        <v>0</v>
      </c>
      <c r="F82" s="121">
        <f>F71*E82</f>
        <v>0</v>
      </c>
      <c r="G82" s="68"/>
      <c r="H82" s="6"/>
      <c r="I82" s="68"/>
      <c r="J82" s="6"/>
      <c r="K82" s="68"/>
      <c r="L82" s="6"/>
      <c r="M82" s="33"/>
    </row>
    <row r="83" spans="1:13" ht="33" x14ac:dyDescent="0.25">
      <c r="A83" s="91"/>
      <c r="B83" s="5"/>
      <c r="C83" s="79" t="s">
        <v>55</v>
      </c>
      <c r="D83" s="79" t="s">
        <v>21</v>
      </c>
      <c r="E83" s="68">
        <v>39</v>
      </c>
      <c r="F83" s="111">
        <f>F71*E83</f>
        <v>21.462713999999998</v>
      </c>
      <c r="G83" s="68"/>
      <c r="H83" s="6"/>
      <c r="I83" s="68"/>
      <c r="J83" s="6"/>
      <c r="K83" s="68"/>
      <c r="L83" s="6"/>
      <c r="M83" s="33"/>
    </row>
    <row r="84" spans="1:13" ht="17.25" thickBot="1" x14ac:dyDescent="0.3">
      <c r="A84" s="92"/>
      <c r="B84" s="34"/>
      <c r="C84" s="35"/>
      <c r="D84" s="35"/>
      <c r="E84" s="36"/>
      <c r="F84" s="119"/>
      <c r="G84" s="36"/>
      <c r="H84" s="37"/>
      <c r="I84" s="36"/>
      <c r="J84" s="37"/>
      <c r="K84" s="36"/>
      <c r="L84" s="37"/>
      <c r="M84" s="38"/>
    </row>
    <row r="85" spans="1:13" ht="33" x14ac:dyDescent="0.25">
      <c r="A85" s="90">
        <v>4</v>
      </c>
      <c r="B85" s="29"/>
      <c r="C85" s="48" t="s">
        <v>112</v>
      </c>
      <c r="D85" s="29"/>
      <c r="E85" s="29"/>
      <c r="F85" s="115"/>
      <c r="G85" s="50"/>
      <c r="H85" s="31"/>
      <c r="I85" s="30"/>
      <c r="J85" s="31"/>
      <c r="K85" s="30"/>
      <c r="L85" s="31"/>
      <c r="M85" s="32"/>
    </row>
    <row r="86" spans="1:13" x14ac:dyDescent="0.25">
      <c r="A86" s="91"/>
      <c r="B86" s="19">
        <v>1</v>
      </c>
      <c r="C86" s="86" t="s">
        <v>132</v>
      </c>
      <c r="D86" s="79" t="s">
        <v>12</v>
      </c>
      <c r="E86" s="79"/>
      <c r="F86" s="122">
        <v>61</v>
      </c>
      <c r="G86" s="18"/>
      <c r="H86" s="6"/>
      <c r="I86" s="68"/>
      <c r="J86" s="6"/>
      <c r="K86" s="68"/>
      <c r="L86" s="6"/>
      <c r="M86" s="33"/>
    </row>
    <row r="87" spans="1:13" x14ac:dyDescent="0.25">
      <c r="A87" s="91"/>
      <c r="B87" s="68" t="s">
        <v>66</v>
      </c>
      <c r="C87" s="86"/>
      <c r="D87" s="79" t="s">
        <v>49</v>
      </c>
      <c r="E87" s="79"/>
      <c r="F87" s="123">
        <v>1.9379999999999999</v>
      </c>
      <c r="G87" s="68"/>
      <c r="H87" s="6"/>
      <c r="I87" s="68"/>
      <c r="J87" s="6"/>
      <c r="K87" s="68"/>
      <c r="L87" s="6"/>
      <c r="M87" s="33"/>
    </row>
    <row r="88" spans="1:13" x14ac:dyDescent="0.25">
      <c r="A88" s="91"/>
      <c r="B88" s="20">
        <v>2</v>
      </c>
      <c r="C88" s="86" t="s">
        <v>133</v>
      </c>
      <c r="D88" s="79" t="s">
        <v>12</v>
      </c>
      <c r="E88" s="79"/>
      <c r="F88" s="122">
        <v>51</v>
      </c>
      <c r="G88" s="68"/>
      <c r="H88" s="6"/>
      <c r="I88" s="68"/>
      <c r="J88" s="6"/>
      <c r="K88" s="68"/>
      <c r="L88" s="6"/>
      <c r="M88" s="33"/>
    </row>
    <row r="89" spans="1:13" x14ac:dyDescent="0.25">
      <c r="A89" s="91"/>
      <c r="B89" s="68" t="s">
        <v>66</v>
      </c>
      <c r="C89" s="86"/>
      <c r="D89" s="79" t="s">
        <v>49</v>
      </c>
      <c r="E89" s="79"/>
      <c r="F89" s="123">
        <v>0.879</v>
      </c>
      <c r="G89" s="68"/>
      <c r="H89" s="6"/>
      <c r="I89" s="68"/>
      <c r="J89" s="6"/>
      <c r="K89" s="68"/>
      <c r="L89" s="6"/>
      <c r="M89" s="33"/>
    </row>
    <row r="90" spans="1:13" x14ac:dyDescent="0.25">
      <c r="A90" s="91"/>
      <c r="B90" s="20">
        <v>3</v>
      </c>
      <c r="C90" s="86" t="s">
        <v>134</v>
      </c>
      <c r="D90" s="79" t="s">
        <v>12</v>
      </c>
      <c r="E90" s="79"/>
      <c r="F90" s="122">
        <v>153</v>
      </c>
      <c r="G90" s="68"/>
      <c r="H90" s="6"/>
      <c r="I90" s="68"/>
      <c r="J90" s="6"/>
      <c r="K90" s="68"/>
      <c r="L90" s="6"/>
      <c r="M90" s="33"/>
    </row>
    <row r="91" spans="1:13" x14ac:dyDescent="0.25">
      <c r="A91" s="91"/>
      <c r="B91" s="68" t="s">
        <v>66</v>
      </c>
      <c r="C91" s="86"/>
      <c r="D91" s="79" t="s">
        <v>49</v>
      </c>
      <c r="E91" s="79"/>
      <c r="F91" s="123">
        <v>2.0579999999999998</v>
      </c>
      <c r="G91" s="68"/>
      <c r="H91" s="6"/>
      <c r="I91" s="68"/>
      <c r="J91" s="6"/>
      <c r="K91" s="68"/>
      <c r="L91" s="6"/>
      <c r="M91" s="33"/>
    </row>
    <row r="92" spans="1:13" x14ac:dyDescent="0.25">
      <c r="A92" s="91"/>
      <c r="B92" s="20">
        <v>4</v>
      </c>
      <c r="C92" s="86" t="s">
        <v>135</v>
      </c>
      <c r="D92" s="79" t="s">
        <v>12</v>
      </c>
      <c r="E92" s="79"/>
      <c r="F92" s="122">
        <v>466</v>
      </c>
      <c r="G92" s="68"/>
      <c r="H92" s="6"/>
      <c r="I92" s="68"/>
      <c r="J92" s="6"/>
      <c r="K92" s="68"/>
      <c r="L92" s="6"/>
      <c r="M92" s="33"/>
    </row>
    <row r="93" spans="1:13" x14ac:dyDescent="0.25">
      <c r="A93" s="91"/>
      <c r="B93" s="68" t="s">
        <v>66</v>
      </c>
      <c r="C93" s="86"/>
      <c r="D93" s="79" t="s">
        <v>49</v>
      </c>
      <c r="E93" s="79"/>
      <c r="F93" s="123">
        <v>3.1739999999999999</v>
      </c>
      <c r="G93" s="68"/>
      <c r="H93" s="6"/>
      <c r="I93" s="68"/>
      <c r="J93" s="6"/>
      <c r="K93" s="68"/>
      <c r="L93" s="6"/>
      <c r="M93" s="33"/>
    </row>
    <row r="94" spans="1:13" x14ac:dyDescent="0.25">
      <c r="A94" s="91"/>
      <c r="B94" s="20">
        <v>5</v>
      </c>
      <c r="C94" s="86" t="s">
        <v>136</v>
      </c>
      <c r="D94" s="79" t="s">
        <v>12</v>
      </c>
      <c r="E94" s="79"/>
      <c r="F94" s="122">
        <v>287</v>
      </c>
      <c r="G94" s="68"/>
      <c r="H94" s="6"/>
      <c r="I94" s="68"/>
      <c r="J94" s="6"/>
      <c r="K94" s="68"/>
      <c r="L94" s="6"/>
      <c r="M94" s="33"/>
    </row>
    <row r="95" spans="1:13" x14ac:dyDescent="0.25">
      <c r="A95" s="91"/>
      <c r="B95" s="68" t="s">
        <v>66</v>
      </c>
      <c r="C95" s="86"/>
      <c r="D95" s="79" t="s">
        <v>49</v>
      </c>
      <c r="E95" s="79"/>
      <c r="F95" s="123">
        <v>0.96499999999999997</v>
      </c>
      <c r="G95" s="68"/>
      <c r="H95" s="6"/>
      <c r="I95" s="68"/>
      <c r="J95" s="6"/>
      <c r="K95" s="68"/>
      <c r="L95" s="6"/>
      <c r="M95" s="33"/>
    </row>
    <row r="96" spans="1:13" x14ac:dyDescent="0.25">
      <c r="A96" s="91"/>
      <c r="B96" s="20">
        <v>6</v>
      </c>
      <c r="C96" s="86" t="s">
        <v>137</v>
      </c>
      <c r="D96" s="79" t="s">
        <v>12</v>
      </c>
      <c r="E96" s="79"/>
      <c r="F96" s="122">
        <v>219</v>
      </c>
      <c r="G96" s="68"/>
      <c r="H96" s="6"/>
      <c r="I96" s="68"/>
      <c r="J96" s="6"/>
      <c r="K96" s="68"/>
      <c r="L96" s="6"/>
      <c r="M96" s="33"/>
    </row>
    <row r="97" spans="1:13" x14ac:dyDescent="0.25">
      <c r="A97" s="91"/>
      <c r="B97" s="68" t="s">
        <v>66</v>
      </c>
      <c r="C97" s="86"/>
      <c r="D97" s="79" t="s">
        <v>49</v>
      </c>
      <c r="E97" s="79"/>
      <c r="F97" s="122">
        <v>0.53</v>
      </c>
      <c r="G97" s="68"/>
      <c r="H97" s="6"/>
      <c r="I97" s="68"/>
      <c r="J97" s="6"/>
      <c r="K97" s="68"/>
      <c r="L97" s="6"/>
      <c r="M97" s="33"/>
    </row>
    <row r="98" spans="1:13" x14ac:dyDescent="0.25">
      <c r="A98" s="91"/>
      <c r="B98" s="20">
        <v>7</v>
      </c>
      <c r="C98" s="86" t="s">
        <v>117</v>
      </c>
      <c r="D98" s="79" t="s">
        <v>12</v>
      </c>
      <c r="E98" s="79"/>
      <c r="F98" s="122">
        <v>195</v>
      </c>
      <c r="G98" s="68"/>
      <c r="H98" s="6"/>
      <c r="I98" s="68"/>
      <c r="J98" s="6"/>
      <c r="K98" s="68"/>
      <c r="L98" s="6"/>
      <c r="M98" s="33"/>
    </row>
    <row r="99" spans="1:13" x14ac:dyDescent="0.25">
      <c r="A99" s="91"/>
      <c r="B99" s="68" t="s">
        <v>66</v>
      </c>
      <c r="C99" s="86"/>
      <c r="D99" s="79" t="s">
        <v>49</v>
      </c>
      <c r="E99" s="79"/>
      <c r="F99" s="123">
        <v>1.3280000000000001</v>
      </c>
      <c r="G99" s="68"/>
      <c r="H99" s="6"/>
      <c r="I99" s="68"/>
      <c r="J99" s="6"/>
      <c r="K99" s="68"/>
      <c r="L99" s="6"/>
      <c r="M99" s="33"/>
    </row>
    <row r="100" spans="1:13" x14ac:dyDescent="0.25">
      <c r="A100" s="91"/>
      <c r="B100" s="20">
        <v>8</v>
      </c>
      <c r="C100" s="86" t="s">
        <v>118</v>
      </c>
      <c r="D100" s="79" t="s">
        <v>12</v>
      </c>
      <c r="E100" s="79"/>
      <c r="F100" s="122">
        <v>199</v>
      </c>
      <c r="G100" s="68"/>
      <c r="H100" s="6"/>
      <c r="I100" s="68"/>
      <c r="J100" s="6"/>
      <c r="K100" s="68"/>
      <c r="L100" s="6"/>
      <c r="M100" s="33"/>
    </row>
    <row r="101" spans="1:13" x14ac:dyDescent="0.25">
      <c r="A101" s="91"/>
      <c r="B101" s="68" t="s">
        <v>66</v>
      </c>
      <c r="C101" s="86"/>
      <c r="D101" s="79" t="s">
        <v>49</v>
      </c>
      <c r="E101" s="79"/>
      <c r="F101" s="123">
        <v>1.107</v>
      </c>
      <c r="G101" s="68"/>
      <c r="H101" s="6"/>
      <c r="I101" s="68"/>
      <c r="J101" s="6"/>
      <c r="K101" s="68"/>
      <c r="L101" s="6"/>
      <c r="M101" s="33"/>
    </row>
    <row r="102" spans="1:13" x14ac:dyDescent="0.25">
      <c r="A102" s="91"/>
      <c r="B102" s="20">
        <v>9</v>
      </c>
      <c r="C102" s="86" t="s">
        <v>119</v>
      </c>
      <c r="D102" s="79" t="s">
        <v>14</v>
      </c>
      <c r="E102" s="79"/>
      <c r="F102" s="122">
        <v>5.64</v>
      </c>
      <c r="G102" s="68"/>
      <c r="H102" s="6"/>
      <c r="I102" s="68"/>
      <c r="J102" s="6"/>
      <c r="K102" s="68"/>
      <c r="L102" s="6"/>
      <c r="M102" s="33"/>
    </row>
    <row r="103" spans="1:13" x14ac:dyDescent="0.25">
      <c r="A103" s="91"/>
      <c r="B103" s="68" t="s">
        <v>67</v>
      </c>
      <c r="C103" s="86"/>
      <c r="D103" s="79" t="s">
        <v>49</v>
      </c>
      <c r="E103" s="79"/>
      <c r="F103" s="123">
        <v>0.443</v>
      </c>
      <c r="G103" s="68"/>
      <c r="H103" s="6"/>
      <c r="I103" s="68"/>
      <c r="J103" s="6"/>
      <c r="K103" s="68"/>
      <c r="L103" s="6"/>
      <c r="M103" s="33"/>
    </row>
    <row r="104" spans="1:13" ht="17.45" customHeight="1" x14ac:dyDescent="0.25">
      <c r="A104" s="91"/>
      <c r="B104" s="20">
        <v>10</v>
      </c>
      <c r="C104" s="86" t="s">
        <v>120</v>
      </c>
      <c r="D104" s="79" t="s">
        <v>14</v>
      </c>
      <c r="E104" s="79"/>
      <c r="F104" s="122">
        <v>2.1</v>
      </c>
      <c r="G104" s="68"/>
      <c r="H104" s="6"/>
      <c r="I104" s="68"/>
      <c r="J104" s="6"/>
      <c r="K104" s="68"/>
      <c r="L104" s="6"/>
      <c r="M104" s="33"/>
    </row>
    <row r="105" spans="1:13" x14ac:dyDescent="0.25">
      <c r="A105" s="91"/>
      <c r="B105" s="20" t="s">
        <v>67</v>
      </c>
      <c r="C105" s="86"/>
      <c r="D105" s="79" t="s">
        <v>49</v>
      </c>
      <c r="E105" s="79"/>
      <c r="F105" s="123">
        <v>9.9000000000000005E-2</v>
      </c>
      <c r="G105" s="68"/>
      <c r="H105" s="6"/>
      <c r="I105" s="68"/>
      <c r="J105" s="6"/>
      <c r="K105" s="68"/>
      <c r="L105" s="6"/>
      <c r="M105" s="33"/>
    </row>
    <row r="106" spans="1:13" ht="33" x14ac:dyDescent="0.25">
      <c r="A106" s="91"/>
      <c r="B106" s="68" t="s">
        <v>121</v>
      </c>
      <c r="C106" s="79" t="s">
        <v>122</v>
      </c>
      <c r="D106" s="79" t="s">
        <v>16</v>
      </c>
      <c r="E106" s="79"/>
      <c r="F106" s="122">
        <v>108</v>
      </c>
      <c r="G106" s="4"/>
      <c r="H106" s="6"/>
      <c r="I106" s="68"/>
      <c r="J106" s="6"/>
      <c r="K106" s="68"/>
      <c r="L106" s="6"/>
      <c r="M106" s="33"/>
    </row>
    <row r="107" spans="1:13" ht="33" x14ac:dyDescent="0.25">
      <c r="A107" s="91"/>
      <c r="B107" s="68" t="s">
        <v>124</v>
      </c>
      <c r="C107" s="79" t="s">
        <v>123</v>
      </c>
      <c r="D107" s="79" t="s">
        <v>16</v>
      </c>
      <c r="E107" s="79"/>
      <c r="F107" s="122">
        <v>400</v>
      </c>
      <c r="G107" s="4"/>
      <c r="H107" s="6"/>
      <c r="I107" s="68"/>
      <c r="J107" s="6"/>
      <c r="K107" s="68"/>
      <c r="L107" s="6"/>
      <c r="M107" s="33"/>
    </row>
    <row r="108" spans="1:13" x14ac:dyDescent="0.25">
      <c r="A108" s="91"/>
      <c r="B108" s="68" t="s">
        <v>18</v>
      </c>
      <c r="C108" s="79" t="s">
        <v>19</v>
      </c>
      <c r="D108" s="79" t="s">
        <v>16</v>
      </c>
      <c r="E108" s="79"/>
      <c r="F108" s="122">
        <v>260</v>
      </c>
      <c r="G108" s="4"/>
      <c r="H108" s="6"/>
      <c r="I108" s="68"/>
      <c r="J108" s="6"/>
      <c r="K108" s="68"/>
      <c r="L108" s="6"/>
      <c r="M108" s="33"/>
    </row>
    <row r="109" spans="1:13" ht="33" x14ac:dyDescent="0.25">
      <c r="A109" s="91"/>
      <c r="B109" s="79"/>
      <c r="C109" s="2" t="s">
        <v>68</v>
      </c>
      <c r="D109" s="2" t="s">
        <v>49</v>
      </c>
      <c r="E109" s="2"/>
      <c r="F109" s="124">
        <f>F87+F89+F91+F93+F95+F97+F99+F101+F103+F105+F106/1000+F107/1000</f>
        <v>13.028999999999998</v>
      </c>
      <c r="G109" s="18"/>
      <c r="H109" s="6"/>
      <c r="I109" s="68"/>
      <c r="J109" s="6"/>
      <c r="K109" s="68"/>
      <c r="L109" s="6"/>
      <c r="M109" s="33"/>
    </row>
    <row r="110" spans="1:13" ht="49.5" x14ac:dyDescent="0.25">
      <c r="A110" s="91"/>
      <c r="B110" s="80" t="s">
        <v>69</v>
      </c>
      <c r="C110" s="2" t="s">
        <v>125</v>
      </c>
      <c r="D110" s="79" t="s">
        <v>49</v>
      </c>
      <c r="E110" s="79"/>
      <c r="F110" s="111">
        <f>F109</f>
        <v>13.028999999999998</v>
      </c>
      <c r="G110" s="18"/>
      <c r="H110" s="6"/>
      <c r="I110" s="68"/>
      <c r="J110" s="6"/>
      <c r="K110" s="68"/>
      <c r="L110" s="6"/>
      <c r="M110" s="33"/>
    </row>
    <row r="111" spans="1:13" ht="33" x14ac:dyDescent="0.25">
      <c r="A111" s="91"/>
      <c r="B111" s="80"/>
      <c r="C111" s="79" t="s">
        <v>32</v>
      </c>
      <c r="D111" s="79" t="s">
        <v>33</v>
      </c>
      <c r="E111" s="79">
        <v>13.9</v>
      </c>
      <c r="F111" s="111">
        <f>F110*E111</f>
        <v>181.10309999999998</v>
      </c>
      <c r="G111" s="68"/>
      <c r="H111" s="6"/>
      <c r="I111" s="68"/>
      <c r="J111" s="6"/>
      <c r="K111" s="68"/>
      <c r="L111" s="6"/>
      <c r="M111" s="33"/>
    </row>
    <row r="112" spans="1:13" ht="33" x14ac:dyDescent="0.25">
      <c r="A112" s="91"/>
      <c r="B112" s="80" t="s">
        <v>70</v>
      </c>
      <c r="C112" s="79" t="s">
        <v>71</v>
      </c>
      <c r="D112" s="79" t="s">
        <v>36</v>
      </c>
      <c r="E112" s="79">
        <v>0.82</v>
      </c>
      <c r="F112" s="111">
        <f>F110*E112</f>
        <v>10.683779999999999</v>
      </c>
      <c r="G112" s="68"/>
      <c r="H112" s="6"/>
      <c r="I112" s="68"/>
      <c r="J112" s="6"/>
      <c r="K112" s="68"/>
      <c r="L112" s="6"/>
      <c r="M112" s="33"/>
    </row>
    <row r="113" spans="1:13" ht="33" x14ac:dyDescent="0.25">
      <c r="A113" s="91"/>
      <c r="B113" s="80" t="s">
        <v>72</v>
      </c>
      <c r="C113" s="79" t="s">
        <v>73</v>
      </c>
      <c r="D113" s="79" t="s">
        <v>36</v>
      </c>
      <c r="E113" s="79">
        <v>0.25</v>
      </c>
      <c r="F113" s="111">
        <f>F110*E113</f>
        <v>3.2572499999999995</v>
      </c>
      <c r="G113" s="68"/>
      <c r="H113" s="6"/>
      <c r="I113" s="68"/>
      <c r="J113" s="6"/>
      <c r="K113" s="68"/>
      <c r="L113" s="6"/>
      <c r="M113" s="33"/>
    </row>
    <row r="114" spans="1:13" ht="33" x14ac:dyDescent="0.25">
      <c r="A114" s="91"/>
      <c r="B114" s="80"/>
      <c r="C114" s="79" t="s">
        <v>37</v>
      </c>
      <c r="D114" s="79" t="s">
        <v>21</v>
      </c>
      <c r="E114" s="79">
        <v>3.38</v>
      </c>
      <c r="F114" s="111">
        <f>F110*E114</f>
        <v>44.038019999999989</v>
      </c>
      <c r="G114" s="68"/>
      <c r="H114" s="6"/>
      <c r="I114" s="68"/>
      <c r="J114" s="6"/>
      <c r="K114" s="68"/>
      <c r="L114" s="6"/>
      <c r="M114" s="33"/>
    </row>
    <row r="115" spans="1:13" ht="33.75" thickBot="1" x14ac:dyDescent="0.3">
      <c r="A115" s="92"/>
      <c r="B115" s="51"/>
      <c r="C115" s="35" t="s">
        <v>55</v>
      </c>
      <c r="D115" s="35" t="s">
        <v>21</v>
      </c>
      <c r="E115" s="35">
        <v>2.78</v>
      </c>
      <c r="F115" s="114">
        <f>F110*E115</f>
        <v>36.22061999999999</v>
      </c>
      <c r="G115" s="36"/>
      <c r="H115" s="37"/>
      <c r="I115" s="36"/>
      <c r="J115" s="37"/>
      <c r="K115" s="36"/>
      <c r="L115" s="37"/>
      <c r="M115" s="38"/>
    </row>
    <row r="116" spans="1:13" ht="66" x14ac:dyDescent="0.25">
      <c r="A116" s="87">
        <v>5</v>
      </c>
      <c r="B116" s="53" t="s">
        <v>126</v>
      </c>
      <c r="C116" s="28" t="s">
        <v>127</v>
      </c>
      <c r="D116" s="29" t="s">
        <v>14</v>
      </c>
      <c r="E116" s="30"/>
      <c r="F116" s="120">
        <f>(0.18*4*F86+0.1*4*F88+0.8*4*F90+0.6*4*F92+0.4*4*F94+0.3*4*F96+(0.08+0.04)*2*F98+(0.06+0.04)*2*F100+F102+F104)</f>
        <v>2488.6600000000003</v>
      </c>
      <c r="G116" s="30"/>
      <c r="H116" s="31"/>
      <c r="I116" s="30"/>
      <c r="J116" s="31"/>
      <c r="K116" s="30"/>
      <c r="L116" s="31"/>
      <c r="M116" s="32"/>
    </row>
    <row r="117" spans="1:13" ht="33" x14ac:dyDescent="0.25">
      <c r="A117" s="88"/>
      <c r="B117" s="52"/>
      <c r="C117" s="79" t="s">
        <v>128</v>
      </c>
      <c r="D117" s="79" t="s">
        <v>33</v>
      </c>
      <c r="E117" s="68">
        <v>8.2000000000000003E-2</v>
      </c>
      <c r="F117" s="111">
        <f>F116*E117</f>
        <v>204.07012000000003</v>
      </c>
      <c r="G117" s="68"/>
      <c r="H117" s="6"/>
      <c r="I117" s="68"/>
      <c r="J117" s="6"/>
      <c r="K117" s="68"/>
      <c r="L117" s="6"/>
      <c r="M117" s="33"/>
    </row>
    <row r="118" spans="1:13" ht="33" x14ac:dyDescent="0.25">
      <c r="A118" s="88"/>
      <c r="B118" s="52"/>
      <c r="C118" s="79" t="s">
        <v>54</v>
      </c>
      <c r="D118" s="79" t="s">
        <v>36</v>
      </c>
      <c r="E118" s="68">
        <v>1E-4</v>
      </c>
      <c r="F118" s="111">
        <f>F116*E118</f>
        <v>0.24886600000000003</v>
      </c>
      <c r="G118" s="68"/>
      <c r="H118" s="6"/>
      <c r="I118" s="68"/>
      <c r="J118" s="6"/>
      <c r="K118" s="68"/>
      <c r="L118" s="6"/>
      <c r="M118" s="33"/>
    </row>
    <row r="119" spans="1:13" ht="33" x14ac:dyDescent="0.25">
      <c r="A119" s="88"/>
      <c r="B119" s="52" t="s">
        <v>129</v>
      </c>
      <c r="C119" s="79" t="s">
        <v>130</v>
      </c>
      <c r="D119" s="79" t="s">
        <v>16</v>
      </c>
      <c r="E119" s="68">
        <v>0.35</v>
      </c>
      <c r="F119" s="111">
        <f>F116*E119</f>
        <v>871.03100000000006</v>
      </c>
      <c r="G119" s="68"/>
      <c r="H119" s="6"/>
      <c r="I119" s="68"/>
      <c r="J119" s="6"/>
      <c r="K119" s="68"/>
      <c r="L119" s="6"/>
      <c r="M119" s="33"/>
    </row>
    <row r="120" spans="1:13" ht="33" x14ac:dyDescent="0.25">
      <c r="A120" s="88"/>
      <c r="B120" s="52"/>
      <c r="C120" s="79" t="s">
        <v>131</v>
      </c>
      <c r="D120" s="79" t="s">
        <v>21</v>
      </c>
      <c r="E120" s="68">
        <v>5.0000000000000001E-4</v>
      </c>
      <c r="F120" s="111">
        <f>F116*E120</f>
        <v>1.2443300000000002</v>
      </c>
      <c r="G120" s="68"/>
      <c r="H120" s="6"/>
      <c r="I120" s="68"/>
      <c r="J120" s="6"/>
      <c r="K120" s="68"/>
      <c r="L120" s="6"/>
      <c r="M120" s="33"/>
    </row>
    <row r="121" spans="1:13" ht="17.25" thickBot="1" x14ac:dyDescent="0.3">
      <c r="A121" s="89"/>
      <c r="B121" s="51"/>
      <c r="C121" s="35"/>
      <c r="D121" s="35"/>
      <c r="E121" s="35"/>
      <c r="F121" s="119"/>
      <c r="G121" s="36"/>
      <c r="H121" s="37"/>
      <c r="I121" s="36"/>
      <c r="J121" s="37"/>
      <c r="K121" s="36"/>
      <c r="L121" s="37"/>
      <c r="M121" s="38"/>
    </row>
    <row r="122" spans="1:13" ht="66" x14ac:dyDescent="0.25">
      <c r="A122" s="87">
        <v>7.1</v>
      </c>
      <c r="B122" s="53" t="s">
        <v>138</v>
      </c>
      <c r="C122" s="28" t="s">
        <v>146</v>
      </c>
      <c r="D122" s="29" t="s">
        <v>139</v>
      </c>
      <c r="E122" s="30"/>
      <c r="F122" s="120">
        <f>(388-98)/100</f>
        <v>2.9</v>
      </c>
      <c r="G122" s="30"/>
      <c r="H122" s="31"/>
      <c r="I122" s="30"/>
      <c r="J122" s="31"/>
      <c r="K122" s="30"/>
      <c r="L122" s="31"/>
      <c r="M122" s="32"/>
    </row>
    <row r="123" spans="1:13" ht="33" x14ac:dyDescent="0.25">
      <c r="A123" s="88"/>
      <c r="B123" s="52"/>
      <c r="C123" s="79" t="s">
        <v>32</v>
      </c>
      <c r="D123" s="79" t="s">
        <v>33</v>
      </c>
      <c r="E123" s="68">
        <v>42.9</v>
      </c>
      <c r="F123" s="121">
        <f>F122*E123</f>
        <v>124.41</v>
      </c>
      <c r="G123" s="68"/>
      <c r="H123" s="6"/>
      <c r="I123" s="68"/>
      <c r="J123" s="6"/>
      <c r="K123" s="68"/>
      <c r="L123" s="6"/>
      <c r="M123" s="33"/>
    </row>
    <row r="124" spans="1:13" ht="33" x14ac:dyDescent="0.25">
      <c r="A124" s="88"/>
      <c r="B124" s="52"/>
      <c r="C124" s="68" t="s">
        <v>54</v>
      </c>
      <c r="D124" s="68" t="s">
        <v>36</v>
      </c>
      <c r="E124" s="68">
        <v>2.64</v>
      </c>
      <c r="F124" s="111">
        <f>F122*E124</f>
        <v>7.6559999999999997</v>
      </c>
      <c r="G124" s="68"/>
      <c r="H124" s="6"/>
      <c r="I124" s="68"/>
      <c r="J124" s="6"/>
      <c r="K124" s="68"/>
      <c r="L124" s="6"/>
      <c r="M124" s="33"/>
    </row>
    <row r="125" spans="1:13" ht="49.5" x14ac:dyDescent="0.25">
      <c r="A125" s="88"/>
      <c r="B125" s="52" t="s">
        <v>147</v>
      </c>
      <c r="C125" s="68" t="s">
        <v>182</v>
      </c>
      <c r="D125" s="68" t="s">
        <v>14</v>
      </c>
      <c r="E125" s="68">
        <v>130</v>
      </c>
      <c r="F125" s="121">
        <f>F122*E125</f>
        <v>377</v>
      </c>
      <c r="G125" s="68"/>
      <c r="H125" s="6"/>
      <c r="I125" s="68"/>
      <c r="J125" s="6"/>
      <c r="K125" s="68"/>
      <c r="L125" s="6"/>
      <c r="M125" s="33"/>
    </row>
    <row r="126" spans="1:13" x14ac:dyDescent="0.25">
      <c r="A126" s="88"/>
      <c r="B126" s="52" t="s">
        <v>140</v>
      </c>
      <c r="C126" s="68" t="s">
        <v>141</v>
      </c>
      <c r="D126" s="68" t="s">
        <v>17</v>
      </c>
      <c r="E126" s="68">
        <v>600</v>
      </c>
      <c r="F126" s="121">
        <f>F122*E126</f>
        <v>1740</v>
      </c>
      <c r="G126" s="68"/>
      <c r="H126" s="6"/>
      <c r="I126" s="68"/>
      <c r="J126" s="6"/>
      <c r="K126" s="68"/>
      <c r="L126" s="6"/>
      <c r="M126" s="33"/>
    </row>
    <row r="127" spans="1:13" x14ac:dyDescent="0.25">
      <c r="A127" s="88"/>
      <c r="B127" s="52" t="s">
        <v>142</v>
      </c>
      <c r="C127" s="68" t="s">
        <v>143</v>
      </c>
      <c r="D127" s="68" t="s">
        <v>16</v>
      </c>
      <c r="E127" s="68">
        <v>7.9</v>
      </c>
      <c r="F127" s="121">
        <f>F122*E127</f>
        <v>22.91</v>
      </c>
      <c r="G127" s="68"/>
      <c r="H127" s="6"/>
      <c r="I127" s="68"/>
      <c r="J127" s="6"/>
      <c r="K127" s="68"/>
      <c r="L127" s="6"/>
      <c r="M127" s="33"/>
    </row>
    <row r="128" spans="1:13" ht="33" x14ac:dyDescent="0.25">
      <c r="A128" s="88"/>
      <c r="B128" s="52" t="s">
        <v>144</v>
      </c>
      <c r="C128" s="68" t="s">
        <v>145</v>
      </c>
      <c r="D128" s="68" t="s">
        <v>49</v>
      </c>
      <c r="E128" s="68">
        <v>0.02</v>
      </c>
      <c r="F128" s="121">
        <f>F122*E128</f>
        <v>5.7999999999999996E-2</v>
      </c>
      <c r="G128" s="68"/>
      <c r="H128" s="6"/>
      <c r="I128" s="68"/>
      <c r="J128" s="6"/>
      <c r="K128" s="68"/>
      <c r="L128" s="6"/>
      <c r="M128" s="33"/>
    </row>
    <row r="129" spans="1:13" ht="33" x14ac:dyDescent="0.25">
      <c r="A129" s="88"/>
      <c r="B129" s="52"/>
      <c r="C129" s="79" t="s">
        <v>55</v>
      </c>
      <c r="D129" s="79" t="s">
        <v>21</v>
      </c>
      <c r="E129" s="68">
        <v>6.36</v>
      </c>
      <c r="F129" s="111">
        <f>F122*E129</f>
        <v>18.443999999999999</v>
      </c>
      <c r="G129" s="68"/>
      <c r="H129" s="6"/>
      <c r="I129" s="68"/>
      <c r="J129" s="6"/>
      <c r="K129" s="68"/>
      <c r="L129" s="6"/>
      <c r="M129" s="33"/>
    </row>
    <row r="130" spans="1:13" ht="17.25" thickBot="1" x14ac:dyDescent="0.3">
      <c r="A130" s="89"/>
      <c r="B130" s="54"/>
      <c r="C130" s="35"/>
      <c r="D130" s="35"/>
      <c r="E130" s="36"/>
      <c r="F130" s="119"/>
      <c r="G130" s="36"/>
      <c r="H130" s="37"/>
      <c r="I130" s="36"/>
      <c r="J130" s="37"/>
      <c r="K130" s="36"/>
      <c r="L130" s="37"/>
      <c r="M130" s="38"/>
    </row>
    <row r="131" spans="1:13" ht="82.5" x14ac:dyDescent="0.25">
      <c r="A131" s="87">
        <v>7.2</v>
      </c>
      <c r="B131" s="53" t="s">
        <v>138</v>
      </c>
      <c r="C131" s="28" t="s">
        <v>148</v>
      </c>
      <c r="D131" s="29" t="s">
        <v>139</v>
      </c>
      <c r="E131" s="30"/>
      <c r="F131" s="120">
        <f>98/100</f>
        <v>0.98</v>
      </c>
      <c r="G131" s="30"/>
      <c r="H131" s="31"/>
      <c r="I131" s="30"/>
      <c r="J131" s="31"/>
      <c r="K131" s="30"/>
      <c r="L131" s="31"/>
      <c r="M131" s="32"/>
    </row>
    <row r="132" spans="1:13" ht="33" x14ac:dyDescent="0.25">
      <c r="A132" s="88"/>
      <c r="B132" s="52"/>
      <c r="C132" s="79" t="s">
        <v>32</v>
      </c>
      <c r="D132" s="79" t="s">
        <v>33</v>
      </c>
      <c r="E132" s="68">
        <v>42.9</v>
      </c>
      <c r="F132" s="111">
        <f>F131*E132</f>
        <v>42.041999999999994</v>
      </c>
      <c r="G132" s="68"/>
      <c r="H132" s="6"/>
      <c r="I132" s="68"/>
      <c r="J132" s="6"/>
      <c r="K132" s="68"/>
      <c r="L132" s="6"/>
      <c r="M132" s="33"/>
    </row>
    <row r="133" spans="1:13" ht="33" x14ac:dyDescent="0.25">
      <c r="A133" s="88"/>
      <c r="B133" s="52"/>
      <c r="C133" s="68" t="s">
        <v>54</v>
      </c>
      <c r="D133" s="68" t="s">
        <v>36</v>
      </c>
      <c r="E133" s="68">
        <v>2.64</v>
      </c>
      <c r="F133" s="111">
        <f>F131*E133</f>
        <v>2.5872000000000002</v>
      </c>
      <c r="G133" s="68"/>
      <c r="H133" s="6"/>
      <c r="I133" s="68"/>
      <c r="J133" s="6"/>
      <c r="K133" s="68"/>
      <c r="L133" s="6"/>
      <c r="M133" s="33"/>
    </row>
    <row r="134" spans="1:13" ht="49.5" x14ac:dyDescent="0.25">
      <c r="A134" s="88"/>
      <c r="B134" s="52" t="s">
        <v>150</v>
      </c>
      <c r="C134" s="68" t="s">
        <v>149</v>
      </c>
      <c r="D134" s="68" t="s">
        <v>14</v>
      </c>
      <c r="E134" s="68">
        <v>130</v>
      </c>
      <c r="F134" s="121">
        <f>F131*E134</f>
        <v>127.39999999999999</v>
      </c>
      <c r="G134" s="68"/>
      <c r="H134" s="6"/>
      <c r="I134" s="68"/>
      <c r="J134" s="6"/>
      <c r="K134" s="68"/>
      <c r="L134" s="6"/>
      <c r="M134" s="33"/>
    </row>
    <row r="135" spans="1:13" x14ac:dyDescent="0.25">
      <c r="A135" s="88"/>
      <c r="B135" s="52" t="s">
        <v>140</v>
      </c>
      <c r="C135" s="68" t="s">
        <v>141</v>
      </c>
      <c r="D135" s="68" t="s">
        <v>17</v>
      </c>
      <c r="E135" s="68">
        <v>600</v>
      </c>
      <c r="F135" s="121">
        <f>F131*E135</f>
        <v>588</v>
      </c>
      <c r="G135" s="68"/>
      <c r="H135" s="6"/>
      <c r="I135" s="68"/>
      <c r="J135" s="6"/>
      <c r="K135" s="68"/>
      <c r="L135" s="6"/>
      <c r="M135" s="33"/>
    </row>
    <row r="136" spans="1:13" x14ac:dyDescent="0.25">
      <c r="A136" s="88"/>
      <c r="B136" s="52" t="s">
        <v>142</v>
      </c>
      <c r="C136" s="68" t="s">
        <v>143</v>
      </c>
      <c r="D136" s="68" t="s">
        <v>16</v>
      </c>
      <c r="E136" s="68">
        <v>7.9</v>
      </c>
      <c r="F136" s="111">
        <f>F131*E136</f>
        <v>7.742</v>
      </c>
      <c r="G136" s="68"/>
      <c r="H136" s="6"/>
      <c r="I136" s="68"/>
      <c r="J136" s="6"/>
      <c r="K136" s="68"/>
      <c r="L136" s="6"/>
      <c r="M136" s="33"/>
    </row>
    <row r="137" spans="1:13" ht="33" x14ac:dyDescent="0.25">
      <c r="A137" s="88"/>
      <c r="B137" s="52"/>
      <c r="C137" s="79" t="s">
        <v>55</v>
      </c>
      <c r="D137" s="79" t="s">
        <v>21</v>
      </c>
      <c r="E137" s="68">
        <v>6.36</v>
      </c>
      <c r="F137" s="111">
        <f>F131*E137</f>
        <v>6.2328000000000001</v>
      </c>
      <c r="G137" s="68"/>
      <c r="H137" s="6"/>
      <c r="I137" s="68"/>
      <c r="J137" s="6"/>
      <c r="K137" s="68"/>
      <c r="L137" s="6"/>
      <c r="M137" s="33"/>
    </row>
    <row r="138" spans="1:13" ht="17.25" thickBot="1" x14ac:dyDescent="0.3">
      <c r="A138" s="89"/>
      <c r="B138" s="54"/>
      <c r="C138" s="35"/>
      <c r="D138" s="35"/>
      <c r="E138" s="36"/>
      <c r="F138" s="119"/>
      <c r="G138" s="36"/>
      <c r="H138" s="37"/>
      <c r="I138" s="36"/>
      <c r="J138" s="37"/>
      <c r="K138" s="36"/>
      <c r="L138" s="37"/>
      <c r="M138" s="38"/>
    </row>
    <row r="139" spans="1:13" ht="99.75" thickBot="1" x14ac:dyDescent="0.3">
      <c r="A139" s="55">
        <v>8.1</v>
      </c>
      <c r="B139" s="56" t="s">
        <v>147</v>
      </c>
      <c r="C139" s="57" t="s">
        <v>151</v>
      </c>
      <c r="D139" s="56" t="s">
        <v>14</v>
      </c>
      <c r="E139" s="56"/>
      <c r="F139" s="125">
        <f>3.14*21+3.14*18.9-1.5*2-0.75*4</f>
        <v>119.286</v>
      </c>
      <c r="G139" s="56"/>
      <c r="H139" s="25"/>
      <c r="I139" s="63"/>
      <c r="J139" s="25"/>
      <c r="K139" s="63"/>
      <c r="L139" s="25"/>
      <c r="M139" s="26"/>
    </row>
    <row r="140" spans="1:13" ht="50.25" thickBot="1" x14ac:dyDescent="0.3">
      <c r="A140" s="55">
        <v>8.1999999999999993</v>
      </c>
      <c r="B140" s="56" t="s">
        <v>153</v>
      </c>
      <c r="C140" s="57" t="s">
        <v>152</v>
      </c>
      <c r="D140" s="56" t="s">
        <v>12</v>
      </c>
      <c r="E140" s="56"/>
      <c r="F140" s="126">
        <v>24</v>
      </c>
      <c r="G140" s="56"/>
      <c r="H140" s="25"/>
      <c r="I140" s="56"/>
      <c r="J140" s="25"/>
      <c r="K140" s="56"/>
      <c r="L140" s="25"/>
      <c r="M140" s="26"/>
    </row>
    <row r="141" spans="1:13" ht="82.5" x14ac:dyDescent="0.25">
      <c r="A141" s="82" t="s">
        <v>169</v>
      </c>
      <c r="B141" s="53" t="s">
        <v>155</v>
      </c>
      <c r="C141" s="62" t="s">
        <v>154</v>
      </c>
      <c r="D141" s="29" t="s">
        <v>156</v>
      </c>
      <c r="E141" s="30"/>
      <c r="F141" s="120">
        <v>108</v>
      </c>
      <c r="G141" s="30"/>
      <c r="H141" s="31"/>
      <c r="I141" s="30"/>
      <c r="J141" s="31"/>
      <c r="K141" s="30"/>
      <c r="L141" s="31"/>
      <c r="M141" s="32"/>
    </row>
    <row r="142" spans="1:13" ht="33" x14ac:dyDescent="0.25">
      <c r="A142" s="83"/>
      <c r="B142" s="52"/>
      <c r="C142" s="79" t="s">
        <v>32</v>
      </c>
      <c r="D142" s="79" t="s">
        <v>33</v>
      </c>
      <c r="E142" s="68">
        <v>0.93</v>
      </c>
      <c r="F142" s="121">
        <f>F141*E142</f>
        <v>100.44000000000001</v>
      </c>
      <c r="G142" s="68"/>
      <c r="H142" s="6"/>
      <c r="I142" s="68"/>
      <c r="J142" s="6"/>
      <c r="K142" s="68"/>
      <c r="L142" s="6"/>
      <c r="M142" s="33"/>
    </row>
    <row r="143" spans="1:13" ht="33" x14ac:dyDescent="0.25">
      <c r="A143" s="83"/>
      <c r="B143" s="52"/>
      <c r="C143" s="79" t="s">
        <v>157</v>
      </c>
      <c r="D143" s="79" t="s">
        <v>36</v>
      </c>
      <c r="E143" s="68">
        <v>2.4E-2</v>
      </c>
      <c r="F143" s="111">
        <f>F141*E143</f>
        <v>2.5920000000000001</v>
      </c>
      <c r="G143" s="68"/>
      <c r="H143" s="6"/>
      <c r="I143" s="68"/>
      <c r="J143" s="6"/>
      <c r="K143" s="68"/>
      <c r="L143" s="6"/>
      <c r="M143" s="33"/>
    </row>
    <row r="144" spans="1:13" ht="33" x14ac:dyDescent="0.25">
      <c r="A144" s="83"/>
      <c r="B144" s="52"/>
      <c r="C144" s="68" t="s">
        <v>37</v>
      </c>
      <c r="D144" s="68" t="s">
        <v>21</v>
      </c>
      <c r="E144" s="68">
        <v>2.5999999999999999E-2</v>
      </c>
      <c r="F144" s="111">
        <f>F141*E144</f>
        <v>2.8079999999999998</v>
      </c>
      <c r="G144" s="68"/>
      <c r="H144" s="6"/>
      <c r="I144" s="68"/>
      <c r="J144" s="6"/>
      <c r="K144" s="68"/>
      <c r="L144" s="6"/>
      <c r="M144" s="33"/>
    </row>
    <row r="145" spans="1:13" x14ac:dyDescent="0.25">
      <c r="A145" s="83"/>
      <c r="B145" s="52"/>
      <c r="C145" s="79" t="s">
        <v>158</v>
      </c>
      <c r="D145" s="79" t="s">
        <v>13</v>
      </c>
      <c r="E145" s="68">
        <v>2.5499999999999998E-2</v>
      </c>
      <c r="F145" s="111">
        <f>F141*E145</f>
        <v>2.754</v>
      </c>
      <c r="G145" s="68"/>
      <c r="H145" s="6"/>
      <c r="I145" s="68"/>
      <c r="J145" s="6"/>
      <c r="K145" s="68"/>
      <c r="L145" s="6"/>
      <c r="M145" s="33"/>
    </row>
    <row r="146" spans="1:13" x14ac:dyDescent="0.25">
      <c r="A146" s="83"/>
      <c r="B146" s="5" t="s">
        <v>159</v>
      </c>
      <c r="C146" s="79" t="s">
        <v>160</v>
      </c>
      <c r="D146" s="79" t="s">
        <v>49</v>
      </c>
      <c r="E146" s="68">
        <v>0.31900000000000001</v>
      </c>
      <c r="F146" s="111">
        <f>F145*E146</f>
        <v>0.87852600000000003</v>
      </c>
      <c r="G146" s="68"/>
      <c r="H146" s="6"/>
      <c r="I146" s="68"/>
      <c r="J146" s="6"/>
      <c r="K146" s="68"/>
      <c r="L146" s="6"/>
      <c r="M146" s="33"/>
    </row>
    <row r="147" spans="1:13" x14ac:dyDescent="0.25">
      <c r="A147" s="83"/>
      <c r="B147" s="5" t="s">
        <v>85</v>
      </c>
      <c r="C147" s="79" t="s">
        <v>86</v>
      </c>
      <c r="D147" s="79" t="s">
        <v>13</v>
      </c>
      <c r="E147" s="68">
        <v>1.21</v>
      </c>
      <c r="F147" s="111">
        <f>F145*E147</f>
        <v>3.3323399999999999</v>
      </c>
      <c r="G147" s="68"/>
      <c r="H147" s="6"/>
      <c r="I147" s="68"/>
      <c r="J147" s="6"/>
      <c r="K147" s="68"/>
      <c r="L147" s="6"/>
      <c r="M147" s="33"/>
    </row>
    <row r="148" spans="1:13" ht="33" x14ac:dyDescent="0.25">
      <c r="A148" s="83"/>
      <c r="B148" s="52"/>
      <c r="C148" s="68" t="s">
        <v>55</v>
      </c>
      <c r="D148" s="68" t="s">
        <v>21</v>
      </c>
      <c r="E148" s="68">
        <v>0</v>
      </c>
      <c r="F148" s="121">
        <f>F141*E148</f>
        <v>0</v>
      </c>
      <c r="G148" s="68"/>
      <c r="H148" s="6"/>
      <c r="I148" s="68"/>
      <c r="J148" s="6"/>
      <c r="K148" s="68"/>
      <c r="L148" s="6"/>
      <c r="M148" s="33"/>
    </row>
    <row r="149" spans="1:13" ht="17.25" thickBot="1" x14ac:dyDescent="0.3">
      <c r="A149" s="84"/>
      <c r="B149" s="54"/>
      <c r="C149" s="36"/>
      <c r="D149" s="36"/>
      <c r="E149" s="36"/>
      <c r="F149" s="119"/>
      <c r="G149" s="36"/>
      <c r="H149" s="37"/>
      <c r="I149" s="36"/>
      <c r="J149" s="37"/>
      <c r="K149" s="36"/>
      <c r="L149" s="37"/>
      <c r="M149" s="38"/>
    </row>
    <row r="150" spans="1:13" ht="99" x14ac:dyDescent="0.25">
      <c r="A150" s="82" t="s">
        <v>170</v>
      </c>
      <c r="B150" s="27" t="s">
        <v>161</v>
      </c>
      <c r="C150" s="28" t="s">
        <v>168</v>
      </c>
      <c r="D150" s="29" t="s">
        <v>139</v>
      </c>
      <c r="E150" s="30"/>
      <c r="F150" s="120">
        <f>F141/100</f>
        <v>1.08</v>
      </c>
      <c r="G150" s="30"/>
      <c r="H150" s="31"/>
      <c r="I150" s="30"/>
      <c r="J150" s="31"/>
      <c r="K150" s="31"/>
      <c r="L150" s="31"/>
      <c r="M150" s="32"/>
    </row>
    <row r="151" spans="1:13" ht="33" x14ac:dyDescent="0.25">
      <c r="A151" s="83"/>
      <c r="B151" s="5"/>
      <c r="C151" s="79" t="s">
        <v>32</v>
      </c>
      <c r="D151" s="79" t="s">
        <v>33</v>
      </c>
      <c r="E151" s="68">
        <v>19.7</v>
      </c>
      <c r="F151" s="111">
        <f>F150*E151</f>
        <v>21.276</v>
      </c>
      <c r="G151" s="68"/>
      <c r="H151" s="6"/>
      <c r="I151" s="68"/>
      <c r="J151" s="6"/>
      <c r="K151" s="68"/>
      <c r="L151" s="6"/>
      <c r="M151" s="33"/>
    </row>
    <row r="152" spans="1:13" ht="33" x14ac:dyDescent="0.25">
      <c r="A152" s="83"/>
      <c r="B152" s="5"/>
      <c r="C152" s="68" t="s">
        <v>54</v>
      </c>
      <c r="D152" s="68" t="s">
        <v>36</v>
      </c>
      <c r="E152" s="68">
        <v>0.06</v>
      </c>
      <c r="F152" s="111">
        <f>F150*E152</f>
        <v>6.4799999999999996E-2</v>
      </c>
      <c r="G152" s="68"/>
      <c r="H152" s="6"/>
      <c r="I152" s="68"/>
      <c r="J152" s="6"/>
      <c r="K152" s="68"/>
      <c r="L152" s="6"/>
      <c r="M152" s="33"/>
    </row>
    <row r="153" spans="1:13" x14ac:dyDescent="0.25">
      <c r="A153" s="83"/>
      <c r="B153" s="5" t="s">
        <v>162</v>
      </c>
      <c r="C153" s="79" t="s">
        <v>163</v>
      </c>
      <c r="D153" s="79" t="s">
        <v>16</v>
      </c>
      <c r="E153" s="79">
        <v>85</v>
      </c>
      <c r="F153" s="121">
        <f>F150*E153</f>
        <v>91.800000000000011</v>
      </c>
      <c r="G153" s="68"/>
      <c r="H153" s="6"/>
      <c r="I153" s="68"/>
      <c r="J153" s="6"/>
      <c r="K153" s="6"/>
      <c r="L153" s="6"/>
      <c r="M153" s="33"/>
    </row>
    <row r="154" spans="1:13" x14ac:dyDescent="0.25">
      <c r="A154" s="83"/>
      <c r="B154" s="5" t="s">
        <v>164</v>
      </c>
      <c r="C154" s="79" t="s">
        <v>165</v>
      </c>
      <c r="D154" s="79" t="s">
        <v>14</v>
      </c>
      <c r="E154" s="79">
        <v>5</v>
      </c>
      <c r="F154" s="121">
        <f>F150*E154</f>
        <v>5.4</v>
      </c>
      <c r="G154" s="68"/>
      <c r="H154" s="6"/>
      <c r="I154" s="68"/>
      <c r="J154" s="6"/>
      <c r="K154" s="6"/>
      <c r="L154" s="6"/>
      <c r="M154" s="33"/>
    </row>
    <row r="155" spans="1:13" ht="33" x14ac:dyDescent="0.25">
      <c r="A155" s="83"/>
      <c r="B155" s="5" t="s">
        <v>166</v>
      </c>
      <c r="C155" s="79" t="s">
        <v>167</v>
      </c>
      <c r="D155" s="79" t="s">
        <v>16</v>
      </c>
      <c r="E155" s="79">
        <v>35</v>
      </c>
      <c r="F155" s="121">
        <f>F150*E155</f>
        <v>37.800000000000004</v>
      </c>
      <c r="G155" s="68"/>
      <c r="H155" s="6"/>
      <c r="I155" s="68"/>
      <c r="J155" s="6"/>
      <c r="K155" s="6"/>
      <c r="L155" s="6"/>
      <c r="M155" s="33"/>
    </row>
    <row r="156" spans="1:13" ht="33" x14ac:dyDescent="0.25">
      <c r="A156" s="83"/>
      <c r="B156" s="5"/>
      <c r="C156" s="68" t="s">
        <v>55</v>
      </c>
      <c r="D156" s="68" t="s">
        <v>21</v>
      </c>
      <c r="E156" s="68">
        <v>0.13</v>
      </c>
      <c r="F156" s="111">
        <f>F150*E156</f>
        <v>0.14040000000000002</v>
      </c>
      <c r="G156" s="68"/>
      <c r="H156" s="6"/>
      <c r="I156" s="68"/>
      <c r="J156" s="6"/>
      <c r="K156" s="6"/>
      <c r="L156" s="6"/>
      <c r="M156" s="33"/>
    </row>
    <row r="157" spans="1:13" ht="17.25" thickBot="1" x14ac:dyDescent="0.3">
      <c r="A157" s="84"/>
      <c r="B157" s="34"/>
      <c r="C157" s="36"/>
      <c r="D157" s="36"/>
      <c r="E157" s="36"/>
      <c r="F157" s="119"/>
      <c r="G157" s="36"/>
      <c r="H157" s="37"/>
      <c r="I157" s="36"/>
      <c r="J157" s="37"/>
      <c r="K157" s="37"/>
      <c r="L157" s="37"/>
      <c r="M157" s="38"/>
    </row>
    <row r="158" spans="1:13" ht="49.5" x14ac:dyDescent="0.25">
      <c r="A158" s="82" t="s">
        <v>171</v>
      </c>
      <c r="B158" s="27"/>
      <c r="C158" s="75" t="s">
        <v>172</v>
      </c>
      <c r="D158" s="30" t="s">
        <v>12</v>
      </c>
      <c r="E158" s="76">
        <f>(285-1.5*2-0.75*4)/4*3</f>
        <v>209.25</v>
      </c>
      <c r="F158" s="120">
        <v>210</v>
      </c>
      <c r="G158" s="30"/>
      <c r="H158" s="31"/>
      <c r="I158" s="61"/>
      <c r="J158" s="31"/>
      <c r="K158" s="61"/>
      <c r="L158" s="31"/>
      <c r="M158" s="32"/>
    </row>
    <row r="159" spans="1:13" x14ac:dyDescent="0.25">
      <c r="A159" s="83"/>
      <c r="B159" s="5" t="s">
        <v>175</v>
      </c>
      <c r="C159" s="68" t="s">
        <v>173</v>
      </c>
      <c r="D159" s="68" t="s">
        <v>12</v>
      </c>
      <c r="E159" s="68" t="s">
        <v>174</v>
      </c>
      <c r="F159" s="121">
        <f>F158*4*1.1</f>
        <v>924.00000000000011</v>
      </c>
      <c r="G159" s="68"/>
      <c r="H159" s="6"/>
      <c r="I159" s="81"/>
      <c r="J159" s="6"/>
      <c r="K159" s="81"/>
      <c r="L159" s="6"/>
      <c r="M159" s="33"/>
    </row>
    <row r="160" spans="1:13" x14ac:dyDescent="0.25">
      <c r="A160" s="83"/>
      <c r="B160" s="5"/>
      <c r="C160" s="68" t="s">
        <v>176</v>
      </c>
      <c r="D160" s="68" t="s">
        <v>17</v>
      </c>
      <c r="E160" s="68"/>
      <c r="F160" s="121">
        <f>F158*4</f>
        <v>840</v>
      </c>
      <c r="G160" s="68"/>
      <c r="H160" s="6"/>
      <c r="I160" s="81"/>
      <c r="J160" s="6"/>
      <c r="K160" s="81"/>
      <c r="L160" s="6"/>
      <c r="M160" s="33"/>
    </row>
    <row r="161" spans="1:13" x14ac:dyDescent="0.25">
      <c r="A161" s="83"/>
      <c r="B161" s="5" t="s">
        <v>178</v>
      </c>
      <c r="C161" s="73" t="s">
        <v>177</v>
      </c>
      <c r="D161" s="68" t="s">
        <v>14</v>
      </c>
      <c r="E161" s="68"/>
      <c r="F161" s="111">
        <f>(0.05+0.07)*2*F158/100</f>
        <v>0.504</v>
      </c>
      <c r="G161" s="68"/>
      <c r="H161" s="6"/>
      <c r="I161" s="81"/>
      <c r="J161" s="6"/>
      <c r="K161" s="81"/>
      <c r="L161" s="6"/>
      <c r="M161" s="33"/>
    </row>
    <row r="162" spans="1:13" ht="33" x14ac:dyDescent="0.25">
      <c r="A162" s="83"/>
      <c r="B162" s="5"/>
      <c r="C162" s="79" t="s">
        <v>32</v>
      </c>
      <c r="D162" s="79" t="s">
        <v>33</v>
      </c>
      <c r="E162" s="68">
        <v>142</v>
      </c>
      <c r="F162" s="111">
        <f>F161*E162</f>
        <v>71.567999999999998</v>
      </c>
      <c r="G162" s="68"/>
      <c r="H162" s="6"/>
      <c r="I162" s="68"/>
      <c r="J162" s="6"/>
      <c r="K162" s="68"/>
      <c r="L162" s="6"/>
      <c r="M162" s="33"/>
    </row>
    <row r="163" spans="1:13" ht="33" x14ac:dyDescent="0.25">
      <c r="A163" s="83"/>
      <c r="B163" s="5"/>
      <c r="C163" s="68" t="s">
        <v>54</v>
      </c>
      <c r="D163" s="68" t="s">
        <v>36</v>
      </c>
      <c r="E163" s="68">
        <v>0.1</v>
      </c>
      <c r="F163" s="111">
        <f>F161*E163</f>
        <v>5.04E-2</v>
      </c>
      <c r="G163" s="68"/>
      <c r="H163" s="6"/>
      <c r="I163" s="68"/>
      <c r="J163" s="6"/>
      <c r="K163" s="68"/>
      <c r="L163" s="6"/>
      <c r="M163" s="33"/>
    </row>
    <row r="164" spans="1:13" x14ac:dyDescent="0.25">
      <c r="A164" s="83"/>
      <c r="B164" s="5" t="s">
        <v>164</v>
      </c>
      <c r="C164" s="79" t="s">
        <v>165</v>
      </c>
      <c r="D164" s="79" t="s">
        <v>14</v>
      </c>
      <c r="E164" s="79">
        <v>5</v>
      </c>
      <c r="F164" s="121">
        <f>F161*E164</f>
        <v>2.52</v>
      </c>
      <c r="G164" s="68"/>
      <c r="H164" s="6"/>
      <c r="I164" s="68"/>
      <c r="J164" s="6"/>
      <c r="K164" s="6"/>
      <c r="L164" s="6"/>
      <c r="M164" s="33"/>
    </row>
    <row r="165" spans="1:13" x14ac:dyDescent="0.25">
      <c r="A165" s="83"/>
      <c r="B165" s="5" t="s">
        <v>180</v>
      </c>
      <c r="C165" s="79" t="s">
        <v>179</v>
      </c>
      <c r="D165" s="79" t="s">
        <v>16</v>
      </c>
      <c r="E165" s="79">
        <v>35</v>
      </c>
      <c r="F165" s="121">
        <f>F161*E165</f>
        <v>17.64</v>
      </c>
      <c r="G165" s="68"/>
      <c r="H165" s="6"/>
      <c r="I165" s="68"/>
      <c r="J165" s="6"/>
      <c r="K165" s="6"/>
      <c r="L165" s="6"/>
      <c r="M165" s="33"/>
    </row>
    <row r="166" spans="1:13" ht="33" x14ac:dyDescent="0.25">
      <c r="A166" s="83"/>
      <c r="B166" s="5"/>
      <c r="C166" s="68" t="s">
        <v>55</v>
      </c>
      <c r="D166" s="68" t="s">
        <v>21</v>
      </c>
      <c r="E166" s="68">
        <v>1.8</v>
      </c>
      <c r="F166" s="111">
        <f>F161*E166</f>
        <v>0.90720000000000001</v>
      </c>
      <c r="G166" s="68"/>
      <c r="H166" s="6"/>
      <c r="I166" s="68"/>
      <c r="J166" s="6"/>
      <c r="K166" s="6"/>
      <c r="L166" s="6"/>
      <c r="M166" s="33"/>
    </row>
    <row r="167" spans="1:13" ht="17.25" thickBot="1" x14ac:dyDescent="0.3">
      <c r="A167" s="84"/>
      <c r="B167" s="34"/>
      <c r="C167" s="36"/>
      <c r="D167" s="36"/>
      <c r="E167" s="36"/>
      <c r="F167" s="119"/>
      <c r="G167" s="36"/>
      <c r="H167" s="37"/>
      <c r="I167" s="36"/>
      <c r="J167" s="37"/>
      <c r="K167" s="37"/>
      <c r="L167" s="37"/>
      <c r="M167" s="38"/>
    </row>
    <row r="168" spans="1:13" x14ac:dyDescent="0.25">
      <c r="A168" s="71"/>
      <c r="B168" s="71"/>
      <c r="C168" s="71"/>
      <c r="D168" s="71"/>
      <c r="E168" s="71"/>
      <c r="F168" s="127"/>
      <c r="G168" s="71"/>
      <c r="H168" s="72"/>
      <c r="I168" s="71"/>
      <c r="J168" s="72"/>
      <c r="K168" s="71"/>
      <c r="L168" s="72"/>
      <c r="M168" s="74"/>
    </row>
    <row r="169" spans="1:13" x14ac:dyDescent="0.25">
      <c r="A169" s="81"/>
      <c r="B169" s="81"/>
      <c r="C169" s="81"/>
      <c r="D169" s="81"/>
      <c r="E169" s="81"/>
      <c r="F169" s="128"/>
      <c r="G169" s="81"/>
      <c r="H169" s="6"/>
      <c r="I169" s="81"/>
      <c r="J169" s="6"/>
      <c r="K169" s="81"/>
      <c r="L169" s="6"/>
      <c r="M169" s="3"/>
    </row>
    <row r="170" spans="1:13" ht="33" x14ac:dyDescent="0.25">
      <c r="A170" s="7"/>
      <c r="B170" s="8"/>
      <c r="C170" s="9" t="s">
        <v>26</v>
      </c>
      <c r="D170" s="9"/>
      <c r="E170" s="9"/>
      <c r="F170" s="129"/>
      <c r="G170" s="9"/>
      <c r="H170" s="10"/>
      <c r="I170" s="10"/>
      <c r="J170" s="10"/>
      <c r="K170" s="10"/>
      <c r="L170" s="10"/>
      <c r="M170" s="10"/>
    </row>
    <row r="171" spans="1:13" x14ac:dyDescent="0.25">
      <c r="A171" s="80"/>
      <c r="B171" s="5"/>
      <c r="C171" s="79" t="s">
        <v>22</v>
      </c>
      <c r="D171" s="79"/>
      <c r="E171" s="79"/>
      <c r="F171" s="130" t="s">
        <v>184</v>
      </c>
      <c r="G171" s="79"/>
      <c r="H171" s="11"/>
      <c r="I171" s="11"/>
      <c r="J171" s="11"/>
      <c r="K171" s="11"/>
      <c r="L171" s="11"/>
      <c r="M171" s="12"/>
    </row>
    <row r="172" spans="1:13" x14ac:dyDescent="0.25">
      <c r="A172" s="80"/>
      <c r="B172" s="5"/>
      <c r="C172" s="79"/>
      <c r="D172" s="79"/>
      <c r="E172" s="79"/>
      <c r="F172" s="121"/>
      <c r="G172" s="79"/>
      <c r="H172" s="11"/>
      <c r="I172" s="11"/>
      <c r="J172" s="11"/>
      <c r="K172" s="11"/>
      <c r="L172" s="11"/>
      <c r="M172" s="12"/>
    </row>
    <row r="173" spans="1:13" x14ac:dyDescent="0.25">
      <c r="A173" s="80"/>
      <c r="B173" s="5"/>
      <c r="C173" s="79" t="s">
        <v>23</v>
      </c>
      <c r="D173" s="79"/>
      <c r="E173" s="79"/>
      <c r="F173" s="130" t="s">
        <v>184</v>
      </c>
      <c r="G173" s="79"/>
      <c r="H173" s="11"/>
      <c r="I173" s="11"/>
      <c r="J173" s="11"/>
      <c r="K173" s="11"/>
      <c r="L173" s="11"/>
      <c r="M173" s="12"/>
    </row>
    <row r="174" spans="1:13" x14ac:dyDescent="0.25">
      <c r="A174" s="13"/>
      <c r="B174" s="14"/>
      <c r="C174" s="9" t="s">
        <v>27</v>
      </c>
      <c r="D174" s="15"/>
      <c r="E174" s="15"/>
      <c r="F174" s="121"/>
      <c r="G174" s="15"/>
      <c r="H174" s="16"/>
      <c r="I174" s="16"/>
      <c r="J174" s="16"/>
      <c r="K174" s="16"/>
      <c r="L174" s="16"/>
      <c r="M174" s="10"/>
    </row>
    <row r="175" spans="1:13" x14ac:dyDescent="0.25">
      <c r="A175" s="80"/>
      <c r="B175" s="5"/>
      <c r="C175" s="79"/>
      <c r="D175" s="79"/>
      <c r="E175" s="79"/>
      <c r="F175" s="121"/>
      <c r="G175" s="79"/>
      <c r="H175" s="11"/>
      <c r="I175" s="11"/>
      <c r="J175" s="11"/>
      <c r="K175" s="11"/>
      <c r="L175" s="11"/>
      <c r="M175" s="11"/>
    </row>
    <row r="176" spans="1:13" x14ac:dyDescent="0.25">
      <c r="A176" s="13"/>
      <c r="B176" s="14"/>
      <c r="C176" s="15"/>
      <c r="D176" s="15"/>
      <c r="E176" s="15"/>
      <c r="F176" s="121"/>
      <c r="G176" s="15"/>
      <c r="H176" s="16"/>
      <c r="I176" s="16"/>
      <c r="J176" s="16"/>
      <c r="K176" s="16"/>
      <c r="L176" s="16"/>
      <c r="M176" s="16"/>
    </row>
    <row r="177" spans="1:13" x14ac:dyDescent="0.25">
      <c r="A177" s="80"/>
      <c r="B177" s="5"/>
      <c r="C177" s="79"/>
      <c r="D177" s="79"/>
      <c r="E177" s="79"/>
      <c r="F177" s="130"/>
      <c r="G177" s="79"/>
      <c r="H177" s="11"/>
      <c r="I177" s="11"/>
      <c r="J177" s="11"/>
      <c r="K177" s="11"/>
      <c r="L177" s="11"/>
      <c r="M177" s="12"/>
    </row>
    <row r="178" spans="1:13" x14ac:dyDescent="0.25">
      <c r="A178" s="80"/>
      <c r="B178" s="5"/>
      <c r="C178" s="2" t="s">
        <v>28</v>
      </c>
      <c r="D178" s="79"/>
      <c r="E178" s="79"/>
      <c r="F178" s="130">
        <v>0</v>
      </c>
      <c r="G178" s="79"/>
      <c r="H178" s="11"/>
      <c r="I178" s="11"/>
      <c r="J178" s="11"/>
      <c r="K178" s="11"/>
      <c r="L178" s="11"/>
      <c r="M178" s="12"/>
    </row>
    <row r="179" spans="1:13" x14ac:dyDescent="0.25">
      <c r="A179" s="13"/>
      <c r="B179" s="14"/>
      <c r="C179" s="9" t="s">
        <v>24</v>
      </c>
      <c r="D179" s="15"/>
      <c r="E179" s="15"/>
      <c r="F179" s="121"/>
      <c r="G179" s="15"/>
      <c r="H179" s="16"/>
      <c r="I179" s="16"/>
      <c r="J179" s="16"/>
      <c r="K179" s="16"/>
      <c r="L179" s="16"/>
      <c r="M179" s="17"/>
    </row>
    <row r="180" spans="1:13" x14ac:dyDescent="0.25">
      <c r="A180" s="77"/>
      <c r="B180" s="77"/>
      <c r="C180" s="77"/>
      <c r="D180" s="77"/>
      <c r="E180" s="77"/>
      <c r="F180" s="105"/>
      <c r="G180" s="77"/>
      <c r="H180" s="77"/>
      <c r="I180" s="77"/>
      <c r="J180" s="77"/>
      <c r="K180" s="77"/>
    </row>
    <row r="181" spans="1:13" x14ac:dyDescent="0.25">
      <c r="A181" s="77"/>
      <c r="B181" s="77"/>
      <c r="C181" s="77"/>
      <c r="D181" s="77"/>
      <c r="E181" s="77"/>
      <c r="F181" s="105"/>
      <c r="G181" s="77"/>
      <c r="H181" s="77"/>
      <c r="I181" s="77"/>
      <c r="J181" s="77"/>
      <c r="K181" s="77"/>
    </row>
    <row r="182" spans="1:13" x14ac:dyDescent="0.25">
      <c r="A182" s="77"/>
      <c r="B182" s="77"/>
      <c r="C182" s="77" t="s">
        <v>185</v>
      </c>
      <c r="D182" s="85"/>
      <c r="E182" s="85"/>
      <c r="F182" s="85"/>
      <c r="G182" s="85"/>
      <c r="H182" s="85"/>
      <c r="I182" s="85"/>
      <c r="J182" s="85"/>
      <c r="K182" s="85"/>
      <c r="L182" s="85"/>
      <c r="M182" s="85"/>
    </row>
  </sheetData>
  <mergeCells count="41">
    <mergeCell ref="A1:M1"/>
    <mergeCell ref="A3:M3"/>
    <mergeCell ref="A5:A6"/>
    <mergeCell ref="B5:B6"/>
    <mergeCell ref="C5:C6"/>
    <mergeCell ref="D5:D6"/>
    <mergeCell ref="E5:E6"/>
    <mergeCell ref="F5:F6"/>
    <mergeCell ref="G5:H5"/>
    <mergeCell ref="I5:J5"/>
    <mergeCell ref="A65:A70"/>
    <mergeCell ref="K5:L5"/>
    <mergeCell ref="M5:M6"/>
    <mergeCell ref="A10:A14"/>
    <mergeCell ref="A15:A16"/>
    <mergeCell ref="A17:A18"/>
    <mergeCell ref="A19:A20"/>
    <mergeCell ref="A21:A25"/>
    <mergeCell ref="A26:A30"/>
    <mergeCell ref="A31:A41"/>
    <mergeCell ref="A42:A50"/>
    <mergeCell ref="A51:A63"/>
    <mergeCell ref="A71:A84"/>
    <mergeCell ref="A85:A115"/>
    <mergeCell ref="C86:C87"/>
    <mergeCell ref="C88:C89"/>
    <mergeCell ref="C90:C91"/>
    <mergeCell ref="C92:C93"/>
    <mergeCell ref="C94:C95"/>
    <mergeCell ref="C96:C97"/>
    <mergeCell ref="C98:C99"/>
    <mergeCell ref="C100:C101"/>
    <mergeCell ref="A150:A157"/>
    <mergeCell ref="A158:A167"/>
    <mergeCell ref="D182:M182"/>
    <mergeCell ref="C102:C103"/>
    <mergeCell ref="C104:C105"/>
    <mergeCell ref="A116:A121"/>
    <mergeCell ref="A122:A130"/>
    <mergeCell ref="A131:A138"/>
    <mergeCell ref="A141:A14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2017-04-21T11:44:24Z</dcterms:modified>
</cp:coreProperties>
</file>